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清单" sheetId="1" r:id="rId1"/>
  </sheets>
  <definedNames>
    <definedName name="_xlnm.Print_Area" localSheetId="0">汇总清单!$A$1:$K$43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" name="ID_98E5C23985D74AA9B9E4C8C535F59496"/>
        <xdr:cNvPicPr>
          <a:picLocks noChangeAspect="1"/>
        </xdr:cNvPicPr>
      </xdr:nvPicPr>
      <xdr:blipFill>
        <a:blip r:embed="rId1"/>
        <a:srcRect l="7033"/>
        <a:stretch>
          <a:fillRect/>
        </a:stretch>
      </xdr:blipFill>
      <xdr:spPr>
        <a:xfrm>
          <a:off x="8115300" y="1984375"/>
          <a:ext cx="1885950" cy="758825"/>
        </a:xfrm>
        <a:prstGeom prst="rect">
          <a:avLst/>
        </a:prstGeom>
      </xdr:spPr>
    </xdr:pic>
  </etc:cellImage>
  <etc:cellImage>
    <xdr:pic>
      <xdr:nvPicPr>
        <xdr:cNvPr id="53" name="ID_BE2FCC63E529449FBDD6324DEE67066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53400" y="2841625"/>
          <a:ext cx="6115050" cy="5857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9FDB711877814C47B747D874169E0DF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01025" y="1038225"/>
          <a:ext cx="5953125" cy="5962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F42EA52C431847569D4FB73A5F6AF0C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43875" y="3816350"/>
          <a:ext cx="6000750" cy="6029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CBFC87A3714B4D82B64B2C634ABC897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1500" y="4676775"/>
          <a:ext cx="6877050" cy="594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907031BDA6734E1E9D59D6C5BBC68702"/>
        <xdr:cNvPicPr>
          <a:picLocks noChangeAspect="1"/>
        </xdr:cNvPicPr>
      </xdr:nvPicPr>
      <xdr:blipFill>
        <a:blip r:embed="rId6"/>
        <a:srcRect t="17617"/>
        <a:stretch>
          <a:fillRect/>
        </a:stretch>
      </xdr:blipFill>
      <xdr:spPr>
        <a:xfrm>
          <a:off x="8420100" y="10033000"/>
          <a:ext cx="2792730" cy="1734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8DA768A74C584A09B165A087DF900D6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53425" y="12858750"/>
          <a:ext cx="908050" cy="111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5429A8FD4DE04501A58C866B53535C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43875" y="9892665"/>
          <a:ext cx="2824480" cy="1223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ED4E55A5EFED4692A8BAFB8BC4451ED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191500" y="11336020"/>
          <a:ext cx="2677795" cy="1210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FDB571D477A54449B4526D8A9D1044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24850" y="15655925"/>
          <a:ext cx="918845" cy="1266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53974B3F66DA408689D3046851A9E87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362950" y="14296390"/>
          <a:ext cx="1946910" cy="1142365"/>
        </a:xfrm>
        <a:prstGeom prst="rect">
          <a:avLst/>
        </a:prstGeom>
      </xdr:spPr>
    </xdr:pic>
  </etc:cellImage>
  <etc:cellImage>
    <xdr:pic>
      <xdr:nvPicPr>
        <xdr:cNvPr id="27" name="ID_ACE61D801CA44718BB031C984F88996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162925" y="17141190"/>
          <a:ext cx="1843405" cy="1937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FC29F4B755704F7B99DBCECFEA687F35"/>
        <xdr:cNvPicPr>
          <a:picLocks noChangeAspect="1"/>
        </xdr:cNvPicPr>
      </xdr:nvPicPr>
      <xdr:blipFill>
        <a:blip r:embed="rId13"/>
        <a:srcRect b="5289"/>
        <a:stretch>
          <a:fillRect/>
        </a:stretch>
      </xdr:blipFill>
      <xdr:spPr>
        <a:xfrm>
          <a:off x="8267700" y="21345525"/>
          <a:ext cx="1313180" cy="1413510"/>
        </a:xfrm>
        <a:prstGeom prst="rect">
          <a:avLst/>
        </a:prstGeom>
      </xdr:spPr>
    </xdr:pic>
  </etc:cellImage>
  <etc:cellImage>
    <xdr:pic>
      <xdr:nvPicPr>
        <xdr:cNvPr id="28" name="ID_FCF259BBD92B45498CB3A537EA5C330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258175" y="26445210"/>
          <a:ext cx="2552700" cy="1218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0EDF7A6DF1D246598317A7D16C341F1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439150" y="24968200"/>
          <a:ext cx="1918970" cy="1172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366757EC74034AF1B89F65D2590BD84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239125" y="19295745"/>
          <a:ext cx="1675130" cy="12566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6ECE8061AAB143E49049A89084C1E3F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286750" y="28011120"/>
          <a:ext cx="2296160" cy="1224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026AC83CB0A401A9680FA713020D62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458200" y="29603700"/>
          <a:ext cx="1228725" cy="1067435"/>
        </a:xfrm>
        <a:prstGeom prst="rect">
          <a:avLst/>
        </a:prstGeom>
      </xdr:spPr>
    </xdr:pic>
  </etc:cellImage>
  <etc:cellImage>
    <xdr:pic>
      <xdr:nvPicPr>
        <xdr:cNvPr id="29" name="ID_D016600D8B174483BC7CB48131F6678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553450" y="31092775"/>
          <a:ext cx="1690370" cy="1506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492D5656088C45A8AF75B3050C18241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686800" y="36614100"/>
          <a:ext cx="1366520" cy="959485"/>
        </a:xfrm>
        <a:prstGeom prst="rect">
          <a:avLst/>
        </a:prstGeom>
      </xdr:spPr>
    </xdr:pic>
  </etc:cellImage>
  <etc:cellImage>
    <xdr:pic>
      <xdr:nvPicPr>
        <xdr:cNvPr id="35" name="ID_B413D96F1CC04988B590E85ED6EE42F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448675" y="35400615"/>
          <a:ext cx="1675130" cy="101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772AA8EA7B034778886044D7669343CC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477250" y="39677975"/>
          <a:ext cx="1863725" cy="181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E24D276BBFC5435B9394C4A9B73F089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467725" y="38201600"/>
          <a:ext cx="2060575" cy="114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48582DDF55F24850A82B56DD990CCEB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524875" y="41665525"/>
          <a:ext cx="2273300" cy="1586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31009FFD0684E73A05EE97F3D82AE75" descr="未标题-1"/>
        <xdr:cNvPicPr>
          <a:picLocks noChangeAspect="1"/>
        </xdr:cNvPicPr>
      </xdr:nvPicPr>
      <xdr:blipFill>
        <a:blip r:embed="rId25"/>
        <a:srcRect l="6969" t="31095" r="4451" b="20009"/>
        <a:stretch>
          <a:fillRect/>
        </a:stretch>
      </xdr:blipFill>
      <xdr:spPr>
        <a:xfrm>
          <a:off x="8543925" y="43922950"/>
          <a:ext cx="2057400" cy="1271905"/>
        </a:xfrm>
        <a:prstGeom prst="rect">
          <a:avLst/>
        </a:prstGeom>
      </xdr:spPr>
    </xdr:pic>
  </etc:cellImage>
  <etc:cellImage>
    <xdr:pic>
      <xdr:nvPicPr>
        <xdr:cNvPr id="43" name="ID_5C026F6A0DE54AB6A6C10BC4F5C59F97"/>
        <xdr:cNvPicPr>
          <a:picLocks noChangeAspect="1"/>
        </xdr:cNvPicPr>
      </xdr:nvPicPr>
      <xdr:blipFill>
        <a:blip r:embed="rId26"/>
        <a:srcRect r="1218" b="29232"/>
        <a:stretch>
          <a:fillRect/>
        </a:stretch>
      </xdr:blipFill>
      <xdr:spPr>
        <a:xfrm>
          <a:off x="8440420" y="46060360"/>
          <a:ext cx="1501140" cy="1075690"/>
        </a:xfrm>
        <a:prstGeom prst="rect">
          <a:avLst/>
        </a:prstGeom>
      </xdr:spPr>
    </xdr:pic>
  </etc:cellImage>
  <etc:cellImage>
    <xdr:pic>
      <xdr:nvPicPr>
        <xdr:cNvPr id="44" name="ID_BECFB6C2543C40978253740D518B2D4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502015" y="48393985"/>
          <a:ext cx="1680210" cy="1226185"/>
        </a:xfrm>
        <a:prstGeom prst="rect">
          <a:avLst/>
        </a:prstGeom>
      </xdr:spPr>
    </xdr:pic>
  </etc:cellImage>
  <etc:cellImage>
    <xdr:pic>
      <xdr:nvPicPr>
        <xdr:cNvPr id="67" name="ID_9759128B319B4982816918DE6BAF930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143875" y="43691810"/>
          <a:ext cx="768985" cy="1242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47D937E9DB3B418CB38C0A7EBD5C54C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562975" y="54298850"/>
          <a:ext cx="512445" cy="686435"/>
        </a:xfrm>
        <a:prstGeom prst="rect">
          <a:avLst/>
        </a:prstGeom>
      </xdr:spPr>
    </xdr:pic>
  </etc:cellImage>
  <etc:cellImage>
    <xdr:pic>
      <xdr:nvPicPr>
        <xdr:cNvPr id="69" name="ID_6376B043583040578DA891255563CF4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048625" y="56261000"/>
          <a:ext cx="565150" cy="587375"/>
        </a:xfrm>
        <a:prstGeom prst="rect">
          <a:avLst/>
        </a:prstGeom>
      </xdr:spPr>
    </xdr:pic>
  </etc:cellImage>
  <etc:cellImage>
    <xdr:pic>
      <xdr:nvPicPr>
        <xdr:cNvPr id="47" name="ID_9BBBC22D03BF4B118EF4A990977EE6F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143875" y="52565300"/>
          <a:ext cx="791210" cy="635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FF0FD5B82B5743599CE9245FF71A8C8D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582025" y="59372500"/>
          <a:ext cx="885190" cy="1005205"/>
        </a:xfrm>
        <a:prstGeom prst="rect">
          <a:avLst/>
        </a:prstGeom>
      </xdr:spPr>
    </xdr:pic>
  </etc:cellImage>
  <etc:cellImage>
    <xdr:pic>
      <xdr:nvPicPr>
        <xdr:cNvPr id="49" name="ID_4B7590D41A584949932C3EF8AAC0F21A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162925" y="56845835"/>
          <a:ext cx="1616075" cy="9328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<sst xmlns="http://schemas.openxmlformats.org/spreadsheetml/2006/main" count="151" uniqueCount="90">
  <si>
    <t>江东新区科创园项目装修工程（一期）软装采购及安装报价清单</t>
  </si>
  <si>
    <t>序号</t>
  </si>
  <si>
    <t>家具类型</t>
  </si>
  <si>
    <t>尺寸</t>
  </si>
  <si>
    <t>材质要求</t>
  </si>
  <si>
    <t>需求数量</t>
  </si>
  <si>
    <t>单位</t>
  </si>
  <si>
    <t>不含税单价（元）</t>
  </si>
  <si>
    <t>不含税合价（元）</t>
  </si>
  <si>
    <t>新增家具图片</t>
  </si>
  <si>
    <t>备注</t>
  </si>
  <si>
    <t>办公卡座</t>
  </si>
  <si>
    <t>单人位 1桌（1200*1200）</t>
  </si>
  <si>
    <t xml:space="preserve">组合式办公桌，钢制材料支撑，环保板式桌面，桌面配置插座，挡板。1、面板:面材采用装饰原纸,选用优质三聚氰胺浸胶工艺,使表面稳定性更好,层次感更优,耐污抗磨性更强,通过GB/T 15102浸渍胶膜纸饰面人造板表面理化性能要求;基材采用25mmE0级实木颗粒板、E0级刨花板,通过GB/T 39600-2021要求,甲醛释放量≤0.05mg/m³
2、PVC封边条:表面耐光色牢度≥4级;表面耐龟裂性≥2级;表面耐磨性能30r;通过QB/T4463-2013 《家具用封边条技术要求》理化性能检测要求
3、ABS封边条:表面耐光色牢度≥4级;表面耐龟裂性≥2级;表面耐磨性能30r;通过QB/T4463-2013 《家具用封边条技术要求》理化性能检测要求
4、钢架:表面耐腐蚀中性盐雾测试100h后无锈蚀、剥落、起皱;表面附着力≥2级;升降/折叠/伸缩耐久性测定20000次后,零部件无断裂、曲、变形、磨损、变形;通过《GB/T 3325-2017金属家具通用技术条件》理化性能检测要求
</t>
  </si>
  <si>
    <t>组</t>
  </si>
  <si>
    <t>桌面配置一体走线插座、挡板，侧柜机箱位置底部预留网络端口插座位</t>
  </si>
  <si>
    <t xml:space="preserve"> 2人位 1桌（1200*1200）</t>
  </si>
  <si>
    <t>4人位 1桌（2400*1200）</t>
  </si>
  <si>
    <t>6人位 1桌（4800*1200）</t>
  </si>
  <si>
    <t>8人位 1桌（4800*1200）</t>
  </si>
  <si>
    <t>12人位 1桌（4800*1200）</t>
  </si>
  <si>
    <t>采用8+4的模式</t>
  </si>
  <si>
    <t>椅子</t>
  </si>
  <si>
    <t>椅子：1.椅背采用透气网布面料，颜色雾霾灰色，永久保持弹性，透气性强，兼具防污、防尘、易清洁等功能。                                                           
2.椅座面料采用优质弹力阻燃麻绒布面料，颜色雾霾灰色，具备良好的耐磨性，防腿色、抗静电、抗污染、阻燃。                                         
3.椅座内衬采用优质高弹性阻燃定型泡棉。
4.采用优质气压棒，伸缩50万次不漏气，公称力总衰减量小于13%。                                                                
5.椅脚采用尼龙五星脚云母灰色。脚轮采用ф50尼龙PU包边静音轮 ，最大承受压力1100kg。                                                
6.人类功效学设计，机构具有倾仰锁定功能，带颈枕。</t>
  </si>
  <si>
    <t>件</t>
  </si>
  <si>
    <t>老板桌</t>
  </si>
  <si>
    <t>一桌（1400*600）</t>
  </si>
  <si>
    <t>办公桌，钢制材料支撑，环保板式桌面，桌面配置插座，挡板。1、面板:面材采用装饰原纸,选用优质三聚氰胺浸胶工艺,使表面稳定性更好,层次感更优,耐污抗磨性更强,通过GB/T 15102浸渍胶膜纸饰面人造板表面理化性能要求;基材采用25mmE0级实木颗粒板、E0级刨花板,通过GB/T 39600-2021要求,甲醛释放量≤0.05mg/m³
2、PVC封边条:表面耐光色牢度≥4级;表面耐龟裂性≥2级;表面耐磨性能30r;通过QB/T4463-2013 《家具用封边条技术要求》理化性能检测要求
3、ABS封边条:表面耐光色牢度≥4级;表面耐龟裂性≥2级;表面耐磨性能30r;通过QB/T4463-2013 《家具用封边条技术要求》理化性能检测要求
4、钢架:表面耐腐蚀中性盐雾测试100h后无锈蚀、剥落、起皱;表面附着力≥2级;升降/折叠/伸缩耐久性测定20000次后,零部件无断裂、曲、变形、磨损、变形;通过《GB/T 3325-2017金属家具通用技术条件》理化性能检测要求</t>
  </si>
  <si>
    <t>茶桌椅</t>
  </si>
  <si>
    <t>1桌（2400*1160）</t>
  </si>
  <si>
    <t xml:space="preserve">
1.主材:采用E0级颗粒板基材三聚氰胺浸渍纸饰面刨花板制作；
2.桌腿：钢架:表面耐腐蚀中性盐雾测试100h后无锈蚀、剥落、起皱;表面附着力≥2级;升降/折叠/伸缩耐久性测定20000次后,零部件无断裂、曲、变形、磨损、变形;通过《GB/T 3325-2017金属家具通用技术条件》理化性能检测要求
3.整体用材“E0”级环保标准。封边用材≥1.2mm厚PVC胶边，优质热熔胶；
4.满足：国家安全等级标准，GB/T 35607-2017《绿色产品评价家具》，GB/T 39600-2021《人造板及其制品甲醛释放量分级》，等；
</t>
  </si>
  <si>
    <t>桌面配备多媒体线盒</t>
  </si>
  <si>
    <t>1桌（3200*1400）</t>
  </si>
  <si>
    <t>弓形会议椅</t>
  </si>
  <si>
    <t>1.饰面：椅背采用优质透气网布面料，椅座采用优质麻绒面料；
2.符合GB 18401-2010《国家纺织产品基本安全技术规范》和GB/T 18885-2009《生态纺织品技术要求》技术规范B类要求。   
3.海绵：优质回弹海绵，符合GB/T10802-2006《通用软质聚醚型聚氨酯泡沫塑料》标准要求。
4.尼龙五星，φ60PA轮；
5.整体符合QB/T 2280-2016《办公家具 办公椅》及GB/T 35607-2017《绿色产品评价家具》标准要求。</t>
  </si>
  <si>
    <t>挂画</t>
  </si>
  <si>
    <t>700*1000</t>
  </si>
  <si>
    <t>手工装裱可定制高清艺术微喷画+哑光质感+铝合金框</t>
  </si>
  <si>
    <t>文件柜</t>
  </si>
  <si>
    <t>1600*400*2000</t>
  </si>
  <si>
    <t xml:space="preserve">
1.主材:采用15mm厚度的E0级颗粒板基材三聚氰胺浸渍纸饰面刨花板制作；
2.柜门板：采用15mm厚度E0级环保颗粒免漆板
3.整体用材“E0”级环保标准。封边用材≥1.2mm厚PVC胶边，优质热熔胶；
4.满足：国家安全等级标准，GB/T 35607-2017《绿色产品评价家具》，GB/T 39600-2021《人造板及其制品甲醛释放量分级》，等；
5.优质五金铰链</t>
  </si>
  <si>
    <t>不含灯带</t>
  </si>
  <si>
    <t>书柜</t>
  </si>
  <si>
    <t>2400*400*2000</t>
  </si>
  <si>
    <t>茶几</t>
  </si>
  <si>
    <t>1200*600*400/R800+R500</t>
  </si>
  <si>
    <t xml:space="preserve">
12mm劳伦黑金岩板台面+碳素钢腿</t>
  </si>
  <si>
    <t>多人沙发</t>
  </si>
  <si>
    <t>2150*900</t>
  </si>
  <si>
    <t>1.面料：加厚西皮，耐干、湿摩擦色牢度≥4级
2.海绵：采用聚醚类JM-30型优质高弹性阻燃泡绵，泡绵硬度为50-75kg/m2，密度≥45kg/m3，回弹率≥50%
3.实木框架，采用优质实木方条，轻微腐朽材面积小于零部件面积15%，腐朽材深度小于材厚25%，受力部位的木材自然斜纹程度小于20%，木材含水率控制在8%—12%之间</t>
  </si>
  <si>
    <t>两人沙发</t>
  </si>
  <si>
    <t>1650*850</t>
  </si>
  <si>
    <t>单人沙发</t>
  </si>
  <si>
    <t>870*800*880</t>
  </si>
  <si>
    <t>1.面料：咖色+棉麻坐靠垫耐磨猫爪皮底座，耐干、湿摩擦色牢度≥4级
2.海绵：采用聚醚类JM-30型优质高弹性阻燃泡绵，泡绵硬度为50-75kg/m2，密度≥45kg/m3，回弹率≥50%
3.喷塑铁脚腿</t>
  </si>
  <si>
    <t>咖色底座</t>
  </si>
  <si>
    <t>边几</t>
  </si>
  <si>
    <t>480*330*600</t>
  </si>
  <si>
    <t>黑金岩板+金属底座</t>
  </si>
  <si>
    <t>实木内框工艺
艺术家纯手绘油画</t>
  </si>
  <si>
    <t>三人沙发</t>
  </si>
  <si>
    <t>三人沙发（1920*820*810）</t>
  </si>
  <si>
    <t>1.面料：高级防污猫抓皮，耐干、湿摩擦色牢度≥4级
2.海绵：采用聚醚类JM-30型优质高弹性阻燃泡绵，泡绵硬度为50-75kg/m2，密度≥45kg/m3，回弹率≥50%
3.实木框架，采用优质实木方条，轻微腐朽材面积小于零部件面积15%，腐朽材深度小于材厚25%，受力部位的木材自然斜纹程度小于20%，木材含水率控制在8%—12%之间
茶几：12mm岩板台面+金属框架</t>
  </si>
  <si>
    <t>850*850</t>
  </si>
  <si>
    <t>椭圆形茶几（R1000*600）</t>
  </si>
  <si>
    <t xml:space="preserve">
茶几：12mm岩板台面+金属框架</t>
  </si>
  <si>
    <t>450*500</t>
  </si>
  <si>
    <t>岩板台面+金属底座</t>
  </si>
  <si>
    <t>前台茶几饰品</t>
  </si>
  <si>
    <t>常规</t>
  </si>
  <si>
    <t>综合材质</t>
  </si>
  <si>
    <t>香薰</t>
  </si>
  <si>
    <t>沙发组</t>
  </si>
  <si>
    <t>组合沙发</t>
  </si>
  <si>
    <t>1.面料：阿玛尼羊绒面料，耐干、湿摩擦色牢度≥4级
2.海绵：采用聚醚类JM-30型优质高弹性阻燃泡绵，泡绵硬度为50-75kg/m2，密度≥45kg/m3，回弹率≥50%
3.实木框架，采用优质实木方条，轻微腐朽材面积小于零部件面积15%，腐朽材深度小于材厚25%，受力部位的木材自然斜纹程度小于20%，木材含水率控制在8%—12%之间</t>
  </si>
  <si>
    <t>蓝灰色</t>
  </si>
  <si>
    <t>亲肤绒布面料
高密度回弹海绵
铁艺框架</t>
  </si>
  <si>
    <t>香奈儿岩板台面
钢化灰玻璃
碳钢铁金属支架</t>
  </si>
  <si>
    <t>饰品</t>
  </si>
  <si>
    <t>18人会议桌椅</t>
  </si>
  <si>
    <t>会议桌（1400*5000）</t>
  </si>
  <si>
    <t>E0级环保中纤板
桌面钢琴烤漆
50mm加厚台面，钢制支撑桌脚</t>
  </si>
  <si>
    <t>会议椅子</t>
  </si>
  <si>
    <t>椅面：猫爪皮+高回弹海绵
加厚钢制底盘60静音轮</t>
  </si>
  <si>
    <t>不含税总价（元）</t>
  </si>
  <si>
    <t>税金（元）</t>
  </si>
  <si>
    <r>
      <rPr>
        <sz val="11"/>
        <color theme="1"/>
        <rFont val="宋体"/>
        <charset val="134"/>
        <scheme val="minor"/>
      </rPr>
      <t xml:space="preserve">  税率</t>
    </r>
    <r>
      <rPr>
        <u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 xml:space="preserve"> %</t>
    </r>
  </si>
  <si>
    <t>含税总价（元）</t>
  </si>
  <si>
    <r>
      <rPr>
        <sz val="11"/>
        <color theme="1"/>
        <rFont val="宋体"/>
        <charset val="134"/>
        <scheme val="minor"/>
      </rPr>
      <t xml:space="preserve">供应商： </t>
    </r>
    <r>
      <rPr>
        <u/>
        <sz val="11"/>
        <color theme="1"/>
        <rFont val="宋体"/>
        <charset val="134"/>
        <scheme val="minor"/>
      </rPr>
      <t xml:space="preserve">                         </t>
    </r>
    <r>
      <rPr>
        <sz val="11"/>
        <color theme="1"/>
        <rFont val="宋体"/>
        <charset val="134"/>
        <scheme val="minor"/>
      </rPr>
      <t>（盖单位章）</t>
    </r>
  </si>
  <si>
    <r>
      <rPr>
        <sz val="11"/>
        <color theme="1"/>
        <rFont val="宋体"/>
        <charset val="134"/>
        <scheme val="minor"/>
      </rPr>
      <t xml:space="preserve">法定代表人或其委托代理人：  </t>
    </r>
    <r>
      <rPr>
        <u/>
        <sz val="11"/>
        <color theme="1"/>
        <rFont val="宋体"/>
        <charset val="134"/>
        <scheme val="minor"/>
      </rPr>
      <t xml:space="preserve">         </t>
    </r>
    <r>
      <rPr>
        <sz val="11"/>
        <color theme="1"/>
        <rFont val="宋体"/>
        <charset val="134"/>
        <scheme val="minor"/>
      </rPr>
      <t xml:space="preserve">（签字）
年      月     日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</si>
</sst>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8.png"/><Relationship Id="rId8" Type="http://schemas.openxmlformats.org/officeDocument/2006/relationships/image" Target="media/image17.png"/><Relationship Id="rId7" Type="http://schemas.openxmlformats.org/officeDocument/2006/relationships/image" Target="media/image16.png"/><Relationship Id="rId6" Type="http://schemas.openxmlformats.org/officeDocument/2006/relationships/image" Target="media/image15.png"/><Relationship Id="rId5" Type="http://schemas.openxmlformats.org/officeDocument/2006/relationships/image" Target="media/image14.png"/><Relationship Id="rId4" Type="http://schemas.openxmlformats.org/officeDocument/2006/relationships/image" Target="media/image13.png"/><Relationship Id="rId33" Type="http://schemas.openxmlformats.org/officeDocument/2006/relationships/image" Target="media/image41.png"/><Relationship Id="rId32" Type="http://schemas.openxmlformats.org/officeDocument/2006/relationships/image" Target="media/image40.png"/><Relationship Id="rId31" Type="http://schemas.openxmlformats.org/officeDocument/2006/relationships/image" Target="media/image39.png"/><Relationship Id="rId30" Type="http://schemas.openxmlformats.org/officeDocument/2006/relationships/image" Target="media/image38.png"/><Relationship Id="rId3" Type="http://schemas.openxmlformats.org/officeDocument/2006/relationships/image" Target="media/image12.png"/><Relationship Id="rId29" Type="http://schemas.openxmlformats.org/officeDocument/2006/relationships/image" Target="media/image37.png"/><Relationship Id="rId28" Type="http://schemas.openxmlformats.org/officeDocument/2006/relationships/image" Target="media/image36.png"/><Relationship Id="rId27" Type="http://schemas.openxmlformats.org/officeDocument/2006/relationships/image" Target="media/image35.png"/><Relationship Id="rId26" Type="http://schemas.openxmlformats.org/officeDocument/2006/relationships/image" Target="media/image34.png"/><Relationship Id="rId25" Type="http://schemas.openxmlformats.org/officeDocument/2006/relationships/image" Target="media/image33.jpeg"/><Relationship Id="rId24" Type="http://schemas.openxmlformats.org/officeDocument/2006/relationships/image" Target="media/image32.png"/><Relationship Id="rId23" Type="http://schemas.openxmlformats.org/officeDocument/2006/relationships/image" Target="media/image31.png"/><Relationship Id="rId22" Type="http://schemas.openxmlformats.org/officeDocument/2006/relationships/image" Target="media/image30.png"/><Relationship Id="rId21" Type="http://schemas.openxmlformats.org/officeDocument/2006/relationships/image" Target="media/image29.png"/><Relationship Id="rId20" Type="http://schemas.openxmlformats.org/officeDocument/2006/relationships/image" Target="media/image28.png"/><Relationship Id="rId2" Type="http://schemas.openxmlformats.org/officeDocument/2006/relationships/image" Target="media/image11.png"/><Relationship Id="rId19" Type="http://schemas.openxmlformats.org/officeDocument/2006/relationships/image" Target="media/image27.png"/><Relationship Id="rId18" Type="http://schemas.openxmlformats.org/officeDocument/2006/relationships/image" Target="media/image26.png"/><Relationship Id="rId17" Type="http://schemas.openxmlformats.org/officeDocument/2006/relationships/image" Target="media/image25.png"/><Relationship Id="rId16" Type="http://schemas.openxmlformats.org/officeDocument/2006/relationships/image" Target="media/image24.png"/><Relationship Id="rId15" Type="http://schemas.openxmlformats.org/officeDocument/2006/relationships/image" Target="media/image4.png"/><Relationship Id="rId14" Type="http://schemas.openxmlformats.org/officeDocument/2006/relationships/image" Target="media/image23.png"/><Relationship Id="rId13" Type="http://schemas.openxmlformats.org/officeDocument/2006/relationships/image" Target="media/image22.png"/><Relationship Id="rId12" Type="http://schemas.openxmlformats.org/officeDocument/2006/relationships/image" Target="media/image21.png"/><Relationship Id="rId11" Type="http://schemas.openxmlformats.org/officeDocument/2006/relationships/image" Target="media/image20.png"/><Relationship Id="rId10" Type="http://schemas.openxmlformats.org/officeDocument/2006/relationships/image" Target="media/image19.png"/><Relationship Id="rId1" Type="http://schemas.openxmlformats.org/officeDocument/2006/relationships/image" Target="media/image10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99060</xdr:colOff>
      <xdr:row>23</xdr:row>
      <xdr:rowOff>1261745</xdr:rowOff>
    </xdr:from>
    <xdr:to>
      <xdr:col>9</xdr:col>
      <xdr:colOff>892810</xdr:colOff>
      <xdr:row>23</xdr:row>
      <xdr:rowOff>2332990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1820" y="32986345"/>
          <a:ext cx="793750" cy="1071245"/>
        </a:xfrm>
        <a:prstGeom prst="rect">
          <a:avLst/>
        </a:prstGeom>
      </xdr:spPr>
    </xdr:pic>
    <xdr:clientData/>
  </xdr:twoCellAnchor>
  <xdr:twoCellAnchor>
    <xdr:from>
      <xdr:col>9</xdr:col>
      <xdr:colOff>933450</xdr:colOff>
      <xdr:row>23</xdr:row>
      <xdr:rowOff>1283970</xdr:rowOff>
    </xdr:from>
    <xdr:to>
      <xdr:col>9</xdr:col>
      <xdr:colOff>1783080</xdr:colOff>
      <xdr:row>23</xdr:row>
      <xdr:rowOff>2369820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rcRect t="19651" r="48797"/>
        <a:stretch>
          <a:fillRect/>
        </a:stretch>
      </xdr:blipFill>
      <xdr:spPr>
        <a:xfrm>
          <a:off x="12856210" y="33008570"/>
          <a:ext cx="849630" cy="1085850"/>
        </a:xfrm>
        <a:prstGeom prst="rect">
          <a:avLst/>
        </a:prstGeom>
      </xdr:spPr>
    </xdr:pic>
    <xdr:clientData/>
  </xdr:twoCellAnchor>
  <xdr:twoCellAnchor>
    <xdr:from>
      <xdr:col>9</xdr:col>
      <xdr:colOff>2628900</xdr:colOff>
      <xdr:row>23</xdr:row>
      <xdr:rowOff>1238250</xdr:rowOff>
    </xdr:from>
    <xdr:to>
      <xdr:col>9</xdr:col>
      <xdr:colOff>3383915</xdr:colOff>
      <xdr:row>23</xdr:row>
      <xdr:rowOff>2284095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5460" y="32962850"/>
          <a:ext cx="0" cy="1045845"/>
        </a:xfrm>
        <a:prstGeom prst="rect">
          <a:avLst/>
        </a:prstGeom>
      </xdr:spPr>
    </xdr:pic>
    <xdr:clientData/>
  </xdr:twoCellAnchor>
  <xdr:twoCellAnchor editAs="oneCell">
    <xdr:from>
      <xdr:col>8</xdr:col>
      <xdr:colOff>790575</xdr:colOff>
      <xdr:row>496</xdr:row>
      <xdr:rowOff>156210</xdr:rowOff>
    </xdr:from>
    <xdr:to>
      <xdr:col>9</xdr:col>
      <xdr:colOff>1199515</xdr:colOff>
      <xdr:row>501</xdr:row>
      <xdr:rowOff>90170</xdr:rowOff>
    </xdr:to>
    <xdr:pic>
      <xdr:nvPicPr>
        <xdr:cNvPr id="30" name="图片 2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26875" y="136509760"/>
          <a:ext cx="129540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106045</xdr:colOff>
      <xdr:row>23</xdr:row>
      <xdr:rowOff>57150</xdr:rowOff>
    </xdr:from>
    <xdr:to>
      <xdr:col>9</xdr:col>
      <xdr:colOff>919480</xdr:colOff>
      <xdr:row>23</xdr:row>
      <xdr:rowOff>1106170</xdr:rowOff>
    </xdr:to>
    <xdr:pic>
      <xdr:nvPicPr>
        <xdr:cNvPr id="31" name="图片 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28805" y="31781750"/>
          <a:ext cx="81343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952500</xdr:colOff>
      <xdr:row>23</xdr:row>
      <xdr:rowOff>77470</xdr:rowOff>
    </xdr:from>
    <xdr:to>
      <xdr:col>9</xdr:col>
      <xdr:colOff>1729105</xdr:colOff>
      <xdr:row>23</xdr:row>
      <xdr:rowOff>1124585</xdr:rowOff>
    </xdr:to>
    <xdr:pic>
      <xdr:nvPicPr>
        <xdr:cNvPr id="32" name="图片 3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875260" y="31802070"/>
          <a:ext cx="77660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1800225</xdr:colOff>
      <xdr:row>23</xdr:row>
      <xdr:rowOff>85090</xdr:rowOff>
    </xdr:from>
    <xdr:to>
      <xdr:col>10</xdr:col>
      <xdr:colOff>0</xdr:colOff>
      <xdr:row>23</xdr:row>
      <xdr:rowOff>1143635</xdr:rowOff>
    </xdr:to>
    <xdr:pic>
      <xdr:nvPicPr>
        <xdr:cNvPr id="33" name="图片 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722985" y="31809690"/>
          <a:ext cx="75247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1714500</xdr:colOff>
      <xdr:row>23</xdr:row>
      <xdr:rowOff>1279525</xdr:rowOff>
    </xdr:from>
    <xdr:to>
      <xdr:col>10</xdr:col>
      <xdr:colOff>43180</xdr:colOff>
      <xdr:row>23</xdr:row>
      <xdr:rowOff>2416810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637260" y="33004125"/>
          <a:ext cx="881380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593725</xdr:colOff>
      <xdr:row>8</xdr:row>
      <xdr:rowOff>95885</xdr:rowOff>
    </xdr:from>
    <xdr:to>
      <xdr:col>9</xdr:col>
      <xdr:colOff>2259330</xdr:colOff>
      <xdr:row>8</xdr:row>
      <xdr:rowOff>1587500</xdr:rowOff>
    </xdr:to>
    <xdr:pic>
      <xdr:nvPicPr>
        <xdr:cNvPr id="3" name="图片 2" descr="f68e4c7d151c08e1397b3fdf877d518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516485" y="6610985"/>
          <a:ext cx="1665605" cy="149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I43"/>
  <sheetViews>
    <sheetView tabSelected="1" topLeftCell="A33" workbookViewId="0">
      <pane xSplit="4" topLeftCell="E1" activePane="topRight" state="frozen"/>
      <selection/>
      <selection pane="topRight" activeCell="F50" sqref="F50"/>
    </sheetView>
  </sheetViews>
  <sheetFormatPr defaultColWidth="9" defaultRowHeight="13.5"/>
  <cols>
    <col min="2" max="2" width="9" style="1"/>
    <col min="3" max="3" width="12.8833333333333" style="2" customWidth="1"/>
    <col min="4" max="4" width="24.8833333333333" style="3" customWidth="1"/>
    <col min="5" max="5" width="61" style="4" customWidth="1"/>
    <col min="7" max="7" width="7.625" customWidth="1"/>
    <col min="8" max="8" width="11.4416666666667" customWidth="1"/>
    <col min="9" max="9" width="11.6333333333333"/>
    <col min="10" max="10" width="33.5" customWidth="1"/>
    <col min="11" max="11" width="20.625" style="1" customWidth="1"/>
    <col min="12" max="12" width="22.3833333333333" customWidth="1"/>
    <col min="13" max="33" width="9" customWidth="1"/>
  </cols>
  <sheetData>
    <row r="1" ht="35" customHeight="1" spans="2:35">
      <c r="C1" s="5" t="s">
        <v>0</v>
      </c>
      <c r="D1" s="5"/>
      <c r="E1" s="5"/>
      <c r="F1" s="5"/>
      <c r="G1" s="5"/>
      <c r="H1" s="5"/>
      <c r="I1" s="5"/>
      <c r="J1" s="5"/>
      <c r="K1" s="5"/>
    </row>
    <row r="2" ht="35" customHeight="1" spans="2:35">
      <c r="B2" s="6" t="s">
        <v>1</v>
      </c>
      <c r="C2" s="7" t="s">
        <v>2</v>
      </c>
      <c r="D2" s="8" t="s">
        <v>3</v>
      </c>
      <c r="E2" s="9" t="s">
        <v>4</v>
      </c>
      <c r="F2" s="6" t="s">
        <v>5</v>
      </c>
      <c r="G2" s="10" t="s">
        <v>6</v>
      </c>
      <c r="H2" s="10" t="s">
        <v>7</v>
      </c>
      <c r="I2" s="10" t="s">
        <v>8</v>
      </c>
      <c r="J2" s="6" t="s">
        <v>9</v>
      </c>
      <c r="K2" s="6" t="s">
        <v>10</v>
      </c>
    </row>
    <row r="3" ht="78" customHeight="1" spans="2:35">
      <c r="B3" s="6">
        <v>1</v>
      </c>
      <c r="C3" s="11" t="s">
        <v>11</v>
      </c>
      <c r="D3" s="12" t="s">
        <v>12</v>
      </c>
      <c r="E3" s="13" t="s">
        <v>13</v>
      </c>
      <c r="F3" s="14">
        <v>7</v>
      </c>
      <c r="G3" s="14" t="s">
        <v>14</v>
      </c>
      <c r="H3" s="14"/>
      <c r="I3" s="14"/>
      <c r="J3" s="15" t="str">
        <f>_xlfn.DISPIMG("ID_9FDB711877814C47B747D874169E0DF4",1)</f>
        <v>=DISPIMG("ID_9FDB711877814C47B747D874169E0DF4",1)</v>
      </c>
      <c r="K3" s="16" t="s">
        <v>15</v>
      </c>
      <c r="P3">
        <v>1</v>
      </c>
      <c r="AB3">
        <v>3</v>
      </c>
      <c r="AD3">
        <v>3</v>
      </c>
      <c r="AH3">
        <f>SUM(L3:AG3)</f>
        <v>7</v>
      </c>
      <c r="AI3">
        <f>AH3*1</f>
        <v>7</v>
      </c>
    </row>
    <row r="4" ht="73" customHeight="1" spans="2:35">
      <c r="B4" s="6">
        <v>2</v>
      </c>
      <c r="C4" s="11" t="s">
        <v>11</v>
      </c>
      <c r="D4" s="12" t="s">
        <v>16</v>
      </c>
      <c r="E4" s="17"/>
      <c r="F4" s="14">
        <f>1+1+1+1+1+1+1+1+1</f>
        <v>9</v>
      </c>
      <c r="G4" s="14" t="s">
        <v>14</v>
      </c>
      <c r="H4" s="14"/>
      <c r="I4" s="14"/>
      <c r="J4" s="15" t="str">
        <f>_xlfn.DISPIMG("ID_98E5C23985D74AA9B9E4C8C535F59496",1)</f>
        <v>=DISPIMG("ID_98E5C23985D74AA9B9E4C8C535F59496",1)</v>
      </c>
      <c r="K4" s="18"/>
      <c r="P4">
        <v>1</v>
      </c>
      <c r="R4">
        <v>1</v>
      </c>
      <c r="S4">
        <v>1</v>
      </c>
      <c r="T4">
        <v>1</v>
      </c>
      <c r="U4">
        <v>1</v>
      </c>
      <c r="W4">
        <v>1</v>
      </c>
      <c r="Y4">
        <v>1</v>
      </c>
      <c r="Z4">
        <v>1</v>
      </c>
      <c r="AC4">
        <v>1</v>
      </c>
      <c r="AH4">
        <f t="shared" ref="AH3:AH8" si="0">SUM(L4:AF4)</f>
        <v>9</v>
      </c>
      <c r="AI4">
        <f>AH4*2</f>
        <v>18</v>
      </c>
    </row>
    <row r="5" ht="73" customHeight="1" spans="2:35">
      <c r="B5" s="6">
        <v>3</v>
      </c>
      <c r="C5" s="11" t="s">
        <v>11</v>
      </c>
      <c r="D5" s="12" t="s">
        <v>17</v>
      </c>
      <c r="E5" s="17"/>
      <c r="F5" s="14">
        <v>11</v>
      </c>
      <c r="G5" s="14" t="s">
        <v>14</v>
      </c>
      <c r="H5" s="14"/>
      <c r="I5" s="14"/>
      <c r="J5" s="15" t="str">
        <f>_xlfn.DISPIMG("ID_BE2FCC63E529449FBDD6324DEE67066A",1)</f>
        <v>=DISPIMG("ID_BE2FCC63E529449FBDD6324DEE67066A",1)</v>
      </c>
      <c r="K5" s="18"/>
      <c r="L5">
        <f>3</f>
        <v>3</v>
      </c>
      <c r="M5">
        <v>1</v>
      </c>
      <c r="O5">
        <v>2</v>
      </c>
      <c r="V5">
        <v>1</v>
      </c>
      <c r="X5">
        <v>1</v>
      </c>
      <c r="AB5">
        <v>1</v>
      </c>
      <c r="AE5">
        <v>1</v>
      </c>
      <c r="AF5">
        <v>1</v>
      </c>
      <c r="AH5">
        <f t="shared" si="0"/>
        <v>11</v>
      </c>
      <c r="AI5">
        <f>AH5*4</f>
        <v>44</v>
      </c>
    </row>
    <row r="6" ht="73" customHeight="1" spans="2:35">
      <c r="B6" s="6">
        <v>4</v>
      </c>
      <c r="C6" s="11" t="s">
        <v>11</v>
      </c>
      <c r="D6" s="12" t="s">
        <v>18</v>
      </c>
      <c r="E6" s="17"/>
      <c r="F6" s="14">
        <f>1+2+3+4+3</f>
        <v>13</v>
      </c>
      <c r="G6" s="14" t="s">
        <v>14</v>
      </c>
      <c r="H6" s="14"/>
      <c r="I6" s="14"/>
      <c r="J6" s="15" t="str">
        <f>_xlfn.DISPIMG("ID_F42EA52C431847569D4FB73A5F6AF0CC",1)</f>
        <v>=DISPIMG("ID_F42EA52C431847569D4FB73A5F6AF0CC",1)</v>
      </c>
      <c r="K6" s="18"/>
      <c r="N6">
        <v>1</v>
      </c>
      <c r="O6">
        <v>2</v>
      </c>
      <c r="AA6">
        <v>3</v>
      </c>
      <c r="AB6">
        <v>4</v>
      </c>
      <c r="AD6">
        <v>3</v>
      </c>
      <c r="AH6">
        <f t="shared" si="0"/>
        <v>13</v>
      </c>
      <c r="AI6">
        <f>AH6*6</f>
        <v>78</v>
      </c>
    </row>
    <row r="7" ht="73" customHeight="1" spans="2:35">
      <c r="B7" s="6">
        <v>5</v>
      </c>
      <c r="C7" s="11" t="s">
        <v>11</v>
      </c>
      <c r="D7" s="12" t="s">
        <v>19</v>
      </c>
      <c r="E7" s="17"/>
      <c r="F7" s="14">
        <v>7</v>
      </c>
      <c r="G7" s="14" t="s">
        <v>14</v>
      </c>
      <c r="H7" s="14"/>
      <c r="I7" s="14"/>
      <c r="J7" s="15" t="str">
        <f>_xlfn.DISPIMG("ID_CBFC87A3714B4D82B64B2C634ABC897C",1)</f>
        <v>=DISPIMG("ID_CBFC87A3714B4D82B64B2C634ABC897C",1)</v>
      </c>
      <c r="K7" s="18"/>
      <c r="L7">
        <v>3</v>
      </c>
      <c r="N7">
        <v>4</v>
      </c>
      <c r="AH7">
        <f t="shared" si="0"/>
        <v>7</v>
      </c>
      <c r="AI7">
        <f>AH7*8</f>
        <v>56</v>
      </c>
    </row>
    <row r="8" ht="73" customHeight="1" spans="2:35">
      <c r="B8" s="6">
        <v>6</v>
      </c>
      <c r="C8" s="11" t="s">
        <v>11</v>
      </c>
      <c r="D8" s="12" t="s">
        <v>20</v>
      </c>
      <c r="E8" s="19"/>
      <c r="F8" s="14">
        <v>1</v>
      </c>
      <c r="G8" s="14" t="s">
        <v>14</v>
      </c>
      <c r="H8" s="14"/>
      <c r="I8" s="14"/>
      <c r="J8" s="20" t="s">
        <v>21</v>
      </c>
      <c r="K8" s="21"/>
      <c r="Q8">
        <v>1</v>
      </c>
      <c r="AH8">
        <f t="shared" si="0"/>
        <v>1</v>
      </c>
      <c r="AI8">
        <f>AH8*1</f>
        <v>1</v>
      </c>
    </row>
    <row r="9" ht="144" customHeight="1" spans="2:35">
      <c r="B9" s="6">
        <v>7</v>
      </c>
      <c r="C9" s="11"/>
      <c r="D9" s="12" t="s">
        <v>22</v>
      </c>
      <c r="E9" s="22" t="s">
        <v>23</v>
      </c>
      <c r="F9" s="14">
        <f>AI3+AI4+AI5+AI6+AI7+AI8</f>
        <v>204</v>
      </c>
      <c r="G9" s="14" t="s">
        <v>24</v>
      </c>
      <c r="H9" s="14"/>
      <c r="I9" s="14"/>
      <c r="J9" s="15"/>
      <c r="K9" s="6"/>
    </row>
    <row r="10" ht="215" customHeight="1" spans="2:35">
      <c r="B10" s="6">
        <v>8</v>
      </c>
      <c r="C10" s="11" t="s">
        <v>25</v>
      </c>
      <c r="D10" s="12" t="s">
        <v>26</v>
      </c>
      <c r="E10" s="23" t="s">
        <v>27</v>
      </c>
      <c r="F10" s="14">
        <v>1</v>
      </c>
      <c r="G10" s="14" t="s">
        <v>14</v>
      </c>
      <c r="H10" s="14"/>
      <c r="I10" s="14"/>
      <c r="J10" s="15" t="str">
        <f>_xlfn.DISPIMG("ID_907031BDA6734E1E9D59D6C5BBC68702",1)</f>
        <v>=DISPIMG("ID_907031BDA6734E1E9D59D6C5BBC68702",1)</v>
      </c>
      <c r="K10" s="10" t="s">
        <v>15</v>
      </c>
    </row>
    <row r="11" customFormat="1" ht="115" customHeight="1" spans="2:35">
      <c r="B11" s="6">
        <v>9</v>
      </c>
      <c r="C11" s="11" t="s">
        <v>28</v>
      </c>
      <c r="D11" s="12" t="s">
        <v>29</v>
      </c>
      <c r="E11" s="24" t="s">
        <v>30</v>
      </c>
      <c r="F11" s="14">
        <v>1</v>
      </c>
      <c r="G11" s="14" t="s">
        <v>14</v>
      </c>
      <c r="H11" s="14"/>
      <c r="I11" s="14"/>
      <c r="J11" s="15" t="str">
        <f>_xlfn.DISPIMG("ID_5429A8FD4DE04501A58C866B53535C29",1)</f>
        <v>=DISPIMG("ID_5429A8FD4DE04501A58C866B53535C29",1)</v>
      </c>
      <c r="K11" s="25" t="s">
        <v>31</v>
      </c>
    </row>
    <row r="12" customFormat="1" ht="115" customHeight="1" spans="2:35">
      <c r="B12" s="6">
        <v>10</v>
      </c>
      <c r="C12" s="11" t="s">
        <v>28</v>
      </c>
      <c r="D12" s="12" t="s">
        <v>32</v>
      </c>
      <c r="E12" s="26"/>
      <c r="F12" s="14">
        <v>1</v>
      </c>
      <c r="G12" s="14" t="s">
        <v>14</v>
      </c>
      <c r="H12" s="14"/>
      <c r="I12" s="14"/>
      <c r="J12" s="15" t="str">
        <f>_xlfn.DISPIMG("ID_ED4E55A5EFED4692A8BAFB8BC4451EDC",1)</f>
        <v>=DISPIMG("ID_ED4E55A5EFED4692A8BAFB8BC4451EDC",1)</v>
      </c>
      <c r="K12" s="27"/>
    </row>
    <row r="13" customFormat="1" ht="115" customHeight="1" spans="2:35">
      <c r="B13" s="6">
        <v>11</v>
      </c>
      <c r="C13" s="11"/>
      <c r="D13" s="12" t="s">
        <v>33</v>
      </c>
      <c r="E13" s="22" t="s">
        <v>34</v>
      </c>
      <c r="F13" s="14">
        <v>14</v>
      </c>
      <c r="G13" s="14" t="s">
        <v>24</v>
      </c>
      <c r="H13" s="14"/>
      <c r="I13" s="14"/>
      <c r="J13" s="15" t="str">
        <f>_xlfn.DISPIMG("ID_8DA768A74C584A09B165A087DF900D60",1)</f>
        <v>=DISPIMG("ID_8DA768A74C584A09B165A087DF900D60",1)</v>
      </c>
      <c r="K13" s="6"/>
    </row>
    <row r="14" customFormat="1" ht="115" customHeight="1" spans="2:35">
      <c r="B14" s="6">
        <v>12</v>
      </c>
      <c r="C14" s="11" t="s">
        <v>35</v>
      </c>
      <c r="D14" s="12" t="s">
        <v>36</v>
      </c>
      <c r="E14" s="24" t="s">
        <v>37</v>
      </c>
      <c r="F14" s="14">
        <v>2</v>
      </c>
      <c r="G14" s="14" t="s">
        <v>24</v>
      </c>
      <c r="H14" s="14"/>
      <c r="I14" s="14"/>
      <c r="J14" s="15" t="str">
        <f>_xlfn.DISPIMG("ID_53974B3F66DA408689D3046851A9E870",1)</f>
        <v>=DISPIMG("ID_53974B3F66DA408689D3046851A9E870",1)</v>
      </c>
      <c r="K14" s="6"/>
    </row>
    <row r="15" customFormat="1" ht="115" customHeight="1" spans="2:35">
      <c r="B15" s="6">
        <v>13</v>
      </c>
      <c r="C15" s="11" t="s">
        <v>35</v>
      </c>
      <c r="D15" s="12" t="s">
        <v>36</v>
      </c>
      <c r="E15" s="26"/>
      <c r="F15" s="14">
        <v>1</v>
      </c>
      <c r="G15" s="14" t="s">
        <v>24</v>
      </c>
      <c r="H15" s="14"/>
      <c r="I15" s="14"/>
      <c r="J15" s="15" t="str">
        <f>_xlfn.DISPIMG("ID_FDB571D477A54449B4526D8A9D104471",1)</f>
        <v>=DISPIMG("ID_FDB571D477A54449B4526D8A9D104471",1)</v>
      </c>
      <c r="K15" s="6"/>
    </row>
    <row r="16" customFormat="1" ht="171" customHeight="1" spans="2:35">
      <c r="B16" s="6">
        <v>14</v>
      </c>
      <c r="C16" s="11" t="s">
        <v>38</v>
      </c>
      <c r="D16" s="12" t="s">
        <v>39</v>
      </c>
      <c r="E16" s="13" t="s">
        <v>40</v>
      </c>
      <c r="F16" s="14">
        <v>4</v>
      </c>
      <c r="G16" s="14" t="s">
        <v>14</v>
      </c>
      <c r="H16" s="14"/>
      <c r="I16" s="14"/>
      <c r="J16" s="15" t="str">
        <f>_xlfn.DISPIMG("ID_ACE61D801CA44718BB031C984F889961",1)</f>
        <v>=DISPIMG("ID_ACE61D801CA44718BB031C984F889961",1)</v>
      </c>
      <c r="K16" s="25" t="s">
        <v>41</v>
      </c>
    </row>
    <row r="17" customFormat="1" ht="115" customHeight="1" spans="2:19">
      <c r="B17" s="6">
        <v>15</v>
      </c>
      <c r="C17" s="11" t="s">
        <v>42</v>
      </c>
      <c r="D17" s="12" t="s">
        <v>43</v>
      </c>
      <c r="E17" s="17"/>
      <c r="F17" s="14">
        <v>11</v>
      </c>
      <c r="G17" s="14" t="s">
        <v>14</v>
      </c>
      <c r="H17" s="14"/>
      <c r="I17" s="14"/>
      <c r="J17" s="15" t="str">
        <f>_xlfn.DISPIMG("ID_366757EC74034AF1B89F65D2590BD843",1)</f>
        <v>=DISPIMG("ID_366757EC74034AF1B89F65D2590BD843",1)</v>
      </c>
      <c r="K17" s="28"/>
    </row>
    <row r="18" customFormat="1" ht="135" customHeight="1" spans="2:19">
      <c r="B18" s="6">
        <v>16</v>
      </c>
      <c r="C18" s="11" t="s">
        <v>42</v>
      </c>
      <c r="D18" s="12" t="s">
        <v>39</v>
      </c>
      <c r="E18" s="19"/>
      <c r="F18" s="14">
        <v>4</v>
      </c>
      <c r="G18" s="14" t="s">
        <v>14</v>
      </c>
      <c r="H18" s="14"/>
      <c r="I18" s="14"/>
      <c r="J18" s="15" t="str">
        <f>_xlfn.DISPIMG("ID_FC29F4B755704F7B99DBCECFEA687F35",1)</f>
        <v>=DISPIMG("ID_FC29F4B755704F7B99DBCECFEA687F35",1)</v>
      </c>
      <c r="K18" s="27"/>
    </row>
    <row r="19" customFormat="1" ht="117" customHeight="1" spans="2:19">
      <c r="B19" s="6">
        <v>17</v>
      </c>
      <c r="C19" s="11" t="s">
        <v>44</v>
      </c>
      <c r="D19" s="12" t="s">
        <v>45</v>
      </c>
      <c r="E19" s="29" t="s">
        <v>46</v>
      </c>
      <c r="F19" s="14">
        <v>8</v>
      </c>
      <c r="G19" s="14" t="s">
        <v>24</v>
      </c>
      <c r="H19" s="14"/>
      <c r="I19" s="14"/>
      <c r="J19" s="15" t="str">
        <f>_xlfn.DISPIMG("ID_0EDF7A6DF1D246598317A7D16C341F13",1)</f>
        <v>=DISPIMG("ID_0EDF7A6DF1D246598317A7D16C341F13",1)</v>
      </c>
      <c r="K19" s="6"/>
    </row>
    <row r="20" customFormat="1" ht="123" customHeight="1" spans="2:19">
      <c r="B20" s="6">
        <v>18</v>
      </c>
      <c r="C20" s="11" t="s">
        <v>47</v>
      </c>
      <c r="D20" s="12" t="s">
        <v>48</v>
      </c>
      <c r="E20" s="24" t="s">
        <v>49</v>
      </c>
      <c r="F20" s="14">
        <v>1</v>
      </c>
      <c r="G20" s="14" t="s">
        <v>14</v>
      </c>
      <c r="H20" s="14"/>
      <c r="I20" s="14"/>
      <c r="J20" s="15" t="str">
        <f>_xlfn.DISPIMG("ID_FCF259BBD92B45498CB3A537EA5C3309",1)</f>
        <v>=DISPIMG("ID_FCF259BBD92B45498CB3A537EA5C3309",1)</v>
      </c>
      <c r="K20" s="6"/>
    </row>
    <row r="21" ht="123" customHeight="1" spans="2:19">
      <c r="B21" s="6">
        <v>19</v>
      </c>
      <c r="C21" s="11" t="s">
        <v>50</v>
      </c>
      <c r="D21" s="12" t="s">
        <v>51</v>
      </c>
      <c r="E21" s="26"/>
      <c r="F21" s="14">
        <v>1</v>
      </c>
      <c r="G21" s="14" t="s">
        <v>14</v>
      </c>
      <c r="H21" s="14"/>
      <c r="I21" s="14"/>
      <c r="J21" s="15" t="str">
        <f>_xlfn.DISPIMG("ID_6ECE8061AAB143E49049A89084C1E3F5",1)</f>
        <v>=DISPIMG("ID_6ECE8061AAB143E49049A89084C1E3F5",1)</v>
      </c>
      <c r="K21" s="6"/>
    </row>
    <row r="22" ht="111" customHeight="1" spans="2:19">
      <c r="B22" s="6">
        <v>20</v>
      </c>
      <c r="C22" s="11" t="s">
        <v>52</v>
      </c>
      <c r="D22" s="30" t="s">
        <v>53</v>
      </c>
      <c r="E22" s="29" t="s">
        <v>54</v>
      </c>
      <c r="F22" s="14">
        <v>7</v>
      </c>
      <c r="G22" s="14" t="s">
        <v>14</v>
      </c>
      <c r="H22" s="14"/>
      <c r="I22" s="14"/>
      <c r="J22" s="15" t="str">
        <f>_xlfn.DISPIMG("ID_6026AC83CB0A401A9680FA713020D629",1)</f>
        <v>=DISPIMG("ID_6026AC83CB0A401A9680FA713020D629",1)</v>
      </c>
      <c r="K22" s="6" t="s">
        <v>55</v>
      </c>
      <c r="L22" s="31"/>
      <c r="M22" s="31"/>
      <c r="N22" s="31"/>
      <c r="O22" s="31"/>
      <c r="P22" s="31"/>
      <c r="Q22" s="31"/>
      <c r="R22" s="31"/>
      <c r="S22" s="31"/>
    </row>
    <row r="23" ht="156" customHeight="1" spans="2:19">
      <c r="B23" s="6">
        <v>21</v>
      </c>
      <c r="C23" s="11" t="s">
        <v>56</v>
      </c>
      <c r="D23" s="30" t="s">
        <v>57</v>
      </c>
      <c r="E23" s="32" t="s">
        <v>58</v>
      </c>
      <c r="F23" s="14">
        <v>6</v>
      </c>
      <c r="G23" s="14" t="s">
        <v>24</v>
      </c>
      <c r="H23" s="14"/>
      <c r="I23" s="14"/>
      <c r="J23" s="15" t="str">
        <f>_xlfn.DISPIMG("ID_D016600D8B174483BC7CB48131F66787",1)</f>
        <v>=DISPIMG("ID_D016600D8B174483BC7CB48131F66787",1)</v>
      </c>
      <c r="K23" s="6"/>
    </row>
    <row r="24" ht="193" customHeight="1" spans="2:19">
      <c r="B24" s="6">
        <v>22</v>
      </c>
      <c r="C24" s="11" t="s">
        <v>35</v>
      </c>
      <c r="D24" s="12" t="s">
        <v>36</v>
      </c>
      <c r="E24" s="23" t="s">
        <v>59</v>
      </c>
      <c r="F24" s="14">
        <v>7</v>
      </c>
      <c r="G24" s="14" t="s">
        <v>24</v>
      </c>
      <c r="H24" s="14"/>
      <c r="I24" s="14"/>
      <c r="J24" s="15"/>
      <c r="K24" s="6"/>
    </row>
    <row r="25" ht="95" customHeight="1" spans="2:19">
      <c r="B25" s="6">
        <v>23</v>
      </c>
      <c r="C25" s="11" t="s">
        <v>60</v>
      </c>
      <c r="D25" s="30" t="s">
        <v>61</v>
      </c>
      <c r="E25" s="33" t="s">
        <v>62</v>
      </c>
      <c r="F25" s="14">
        <v>10</v>
      </c>
      <c r="G25" s="14" t="s">
        <v>14</v>
      </c>
      <c r="H25" s="14"/>
      <c r="I25" s="14"/>
      <c r="J25" s="15" t="str">
        <f>_xlfn.DISPIMG("ID_B413D96F1CC04988B590E85ED6EE42F7",1)</f>
        <v>=DISPIMG("ID_B413D96F1CC04988B590E85ED6EE42F7",1)</v>
      </c>
      <c r="K25" s="6"/>
    </row>
    <row r="26" ht="102" customHeight="1" spans="2:19">
      <c r="B26" s="6">
        <v>24</v>
      </c>
      <c r="C26" s="11" t="s">
        <v>52</v>
      </c>
      <c r="D26" s="12" t="s">
        <v>63</v>
      </c>
      <c r="E26" s="34"/>
      <c r="F26" s="14">
        <v>4</v>
      </c>
      <c r="G26" s="14" t="s">
        <v>14</v>
      </c>
      <c r="H26" s="14"/>
      <c r="I26" s="14"/>
      <c r="J26" s="15" t="str">
        <f>_xlfn.DISPIMG("ID_492D5656088C45A8AF75B3050C182417",1)</f>
        <v>=DISPIMG("ID_492D5656088C45A8AF75B3050C182417",1)</v>
      </c>
      <c r="K26" s="6"/>
    </row>
    <row r="27" customFormat="1" ht="149" customHeight="1" spans="2:19">
      <c r="B27" s="6">
        <v>25</v>
      </c>
      <c r="C27" s="11" t="s">
        <v>44</v>
      </c>
      <c r="D27" s="30" t="s">
        <v>64</v>
      </c>
      <c r="E27" s="29" t="s">
        <v>65</v>
      </c>
      <c r="F27" s="14">
        <v>6</v>
      </c>
      <c r="G27" s="14" t="s">
        <v>24</v>
      </c>
      <c r="H27" s="14"/>
      <c r="I27" s="14"/>
      <c r="J27" s="15" t="str">
        <f>_xlfn.DISPIMG("ID_E24D276BBFC5435B9394C4A9B73F0890",1)</f>
        <v>=DISPIMG("ID_E24D276BBFC5435B9394C4A9B73F0890",1)</v>
      </c>
      <c r="K27" s="6"/>
    </row>
    <row r="28" ht="149" customHeight="1" spans="2:19">
      <c r="B28" s="6">
        <v>26</v>
      </c>
      <c r="C28" s="11" t="s">
        <v>56</v>
      </c>
      <c r="D28" s="30" t="s">
        <v>66</v>
      </c>
      <c r="E28" s="23" t="s">
        <v>67</v>
      </c>
      <c r="F28" s="14">
        <v>2</v>
      </c>
      <c r="G28" s="14" t="s">
        <v>24</v>
      </c>
      <c r="H28" s="14"/>
      <c r="I28" s="14"/>
      <c r="J28" s="15" t="str">
        <f>_xlfn.DISPIMG("ID_772AA8EA7B034778886044D7669343CC",1)</f>
        <v>=DISPIMG("ID_772AA8EA7B034778886044D7669343CC",1)</v>
      </c>
      <c r="K28" s="6"/>
    </row>
    <row r="29" ht="149" customHeight="1" spans="2:19">
      <c r="B29" s="6">
        <v>27</v>
      </c>
      <c r="C29" s="12" t="s">
        <v>68</v>
      </c>
      <c r="D29" s="12" t="s">
        <v>69</v>
      </c>
      <c r="E29" s="24" t="s">
        <v>70</v>
      </c>
      <c r="F29" s="14">
        <v>1</v>
      </c>
      <c r="G29" s="14" t="s">
        <v>14</v>
      </c>
      <c r="H29" s="14"/>
      <c r="I29" s="14"/>
      <c r="J29" s="15" t="str">
        <f>_xlfn.DISPIMG("ID_48582DDF55F24850A82B56DD990CCEB3",1)</f>
        <v>=DISPIMG("ID_48582DDF55F24850A82B56DD990CCEB3",1)</v>
      </c>
      <c r="K29" s="6"/>
    </row>
    <row r="30" ht="149" customHeight="1" spans="2:19">
      <c r="B30" s="6">
        <v>28</v>
      </c>
      <c r="C30" s="12"/>
      <c r="D30" s="12" t="s">
        <v>71</v>
      </c>
      <c r="E30" s="26"/>
      <c r="F30" s="14">
        <v>1</v>
      </c>
      <c r="G30" s="14" t="s">
        <v>14</v>
      </c>
      <c r="H30" s="14"/>
      <c r="I30" s="14"/>
      <c r="J30" t="str">
        <f>_xlfn.DISPIMG("ID_9759128B319B4982816918DE6BAF9308",1)</f>
        <v>=DISPIMG("ID_9759128B319B4982816918DE6BAF9308",1)</v>
      </c>
      <c r="K30" s="6"/>
    </row>
    <row r="31" ht="172" customHeight="1" spans="2:19">
      <c r="B31" s="6">
        <v>29</v>
      </c>
      <c r="C31" s="7" t="s">
        <v>72</v>
      </c>
      <c r="D31" s="30" t="s">
        <v>73</v>
      </c>
      <c r="E31" s="29" t="s">
        <v>74</v>
      </c>
      <c r="F31" s="35">
        <v>1</v>
      </c>
      <c r="G31" s="35" t="s">
        <v>14</v>
      </c>
      <c r="H31" s="35"/>
      <c r="I31" s="14"/>
      <c r="J31" s="15" t="str">
        <f>_xlfn.DISPIMG("ID_D31009FFD0684E73A05EE97F3D82AE75",1)</f>
        <v>=DISPIMG("ID_D31009FFD0684E73A05EE97F3D82AE75",1)</v>
      </c>
      <c r="K31" s="6" t="s">
        <v>75</v>
      </c>
    </row>
    <row r="32" customFormat="1" ht="172" customHeight="1" spans="2:19">
      <c r="B32" s="6">
        <v>30</v>
      </c>
      <c r="C32" s="7" t="s">
        <v>72</v>
      </c>
      <c r="D32" s="30" t="s">
        <v>52</v>
      </c>
      <c r="E32" s="23" t="s">
        <v>76</v>
      </c>
      <c r="F32" s="35">
        <v>2</v>
      </c>
      <c r="G32" s="35" t="s">
        <v>14</v>
      </c>
      <c r="H32" s="35"/>
      <c r="I32" s="14"/>
      <c r="J32" s="15" t="str">
        <f>_xlfn.DISPIMG("ID_5C026F6A0DE54AB6A6C10BC4F5C59F97",1)</f>
        <v>=DISPIMG("ID_5C026F6A0DE54AB6A6C10BC4F5C59F97",1)</v>
      </c>
      <c r="K32" s="6"/>
    </row>
    <row r="33" customFormat="1" ht="172" customHeight="1" spans="2:11">
      <c r="B33" s="6">
        <v>31</v>
      </c>
      <c r="C33" s="7" t="s">
        <v>72</v>
      </c>
      <c r="D33" s="30" t="s">
        <v>44</v>
      </c>
      <c r="E33" s="23" t="s">
        <v>77</v>
      </c>
      <c r="F33" s="35">
        <v>1</v>
      </c>
      <c r="G33" s="35" t="s">
        <v>14</v>
      </c>
      <c r="H33" s="35"/>
      <c r="I33" s="14"/>
      <c r="J33" s="15" t="str">
        <f>_xlfn.DISPIMG("ID_BECFB6C2543C40978253740D518B2D49",1)</f>
        <v>=DISPIMG("ID_BECFB6C2543C40978253740D518B2D49",1)</v>
      </c>
      <c r="K33" s="6"/>
    </row>
    <row r="34" customFormat="1" ht="66" customHeight="1" spans="2:11">
      <c r="B34" s="6">
        <v>32</v>
      </c>
      <c r="C34" s="7" t="s">
        <v>72</v>
      </c>
      <c r="D34" s="30" t="s">
        <v>78</v>
      </c>
      <c r="E34" s="33" t="s">
        <v>70</v>
      </c>
      <c r="F34" s="35">
        <v>1</v>
      </c>
      <c r="G34" s="35" t="s">
        <v>14</v>
      </c>
      <c r="H34" s="35"/>
      <c r="I34" s="14"/>
      <c r="J34" s="15" t="str">
        <f>_xlfn.DISPIMG("ID_9BBBC22D03BF4B118EF4A990977EE6F6",1)</f>
        <v>=DISPIMG("ID_9BBBC22D03BF4B118EF4A990977EE6F6",1)</v>
      </c>
      <c r="K34" s="6"/>
    </row>
    <row r="35" customFormat="1" ht="63" customHeight="1" spans="2:11">
      <c r="B35" s="6">
        <v>33</v>
      </c>
      <c r="C35" s="7" t="s">
        <v>72</v>
      </c>
      <c r="D35" s="30" t="s">
        <v>78</v>
      </c>
      <c r="E35" s="36"/>
      <c r="F35" s="35">
        <v>1</v>
      </c>
      <c r="G35" s="35" t="s">
        <v>14</v>
      </c>
      <c r="H35" s="35"/>
      <c r="I35" s="14"/>
      <c r="J35" s="15" t="str">
        <f>_xlfn.DISPIMG("ID_47D937E9DB3B418CB38C0A7EBD5C54C7",1)</f>
        <v>=DISPIMG("ID_47D937E9DB3B418CB38C0A7EBD5C54C7",1)</v>
      </c>
      <c r="K35" s="6"/>
    </row>
    <row r="36" customFormat="1" ht="55" customHeight="1" spans="2:11">
      <c r="B36" s="6">
        <v>34</v>
      </c>
      <c r="C36" s="7" t="s">
        <v>72</v>
      </c>
      <c r="D36" s="30" t="s">
        <v>78</v>
      </c>
      <c r="E36" s="34"/>
      <c r="F36" s="35">
        <v>1</v>
      </c>
      <c r="G36" s="35" t="s">
        <v>14</v>
      </c>
      <c r="H36" s="35"/>
      <c r="I36" s="14"/>
      <c r="J36" s="15" t="str">
        <f>_xlfn.DISPIMG("ID_6376B043583040578DA891255563CF49",1)</f>
        <v>=DISPIMG("ID_6376B043583040578DA891255563CF49",1)</v>
      </c>
      <c r="K36" s="6"/>
    </row>
    <row r="37" customFormat="1" ht="101" customHeight="1" spans="2:11">
      <c r="B37" s="6">
        <v>35</v>
      </c>
      <c r="C37" s="11" t="s">
        <v>79</v>
      </c>
      <c r="D37" s="12" t="s">
        <v>80</v>
      </c>
      <c r="E37" s="23" t="s">
        <v>81</v>
      </c>
      <c r="F37" s="14">
        <v>2</v>
      </c>
      <c r="G37" s="35" t="s">
        <v>24</v>
      </c>
      <c r="H37" s="35"/>
      <c r="I37" s="14"/>
      <c r="J37" s="15" t="str">
        <f>_xlfn.DISPIMG("ID_4B7590D41A584949932C3EF8AAC0F21A",1)</f>
        <v>=DISPIMG("ID_4B7590D41A584949932C3EF8AAC0F21A",1)</v>
      </c>
      <c r="K37" s="6"/>
    </row>
    <row r="38" ht="101" customHeight="1" spans="2:11">
      <c r="B38" s="6">
        <v>36</v>
      </c>
      <c r="C38" s="11" t="s">
        <v>79</v>
      </c>
      <c r="D38" s="12" t="s">
        <v>82</v>
      </c>
      <c r="E38" s="23" t="s">
        <v>83</v>
      </c>
      <c r="F38" s="14">
        <v>32</v>
      </c>
      <c r="G38" s="35" t="s">
        <v>24</v>
      </c>
      <c r="H38" s="35"/>
      <c r="I38" s="14"/>
      <c r="J38" s="15" t="str">
        <f>_xlfn.DISPIMG("ID_FF0FD5B82B5743599CE9245FF71A8C8D",1)</f>
        <v>=DISPIMG("ID_FF0FD5B82B5743599CE9245FF71A8C8D",1)</v>
      </c>
      <c r="K38" s="6"/>
    </row>
    <row r="39" ht="41" customHeight="1" spans="2:11">
      <c r="B39" s="6"/>
      <c r="C39" s="7" t="s">
        <v>84</v>
      </c>
      <c r="D39" s="8"/>
      <c r="E39" s="9"/>
      <c r="F39" s="6"/>
      <c r="G39" s="6"/>
      <c r="H39" s="6"/>
      <c r="I39" s="37"/>
      <c r="J39" s="38"/>
      <c r="K39" s="6"/>
    </row>
    <row r="40" ht="41" customHeight="1" spans="2:11">
      <c r="B40" s="6"/>
      <c r="C40" s="39" t="s">
        <v>85</v>
      </c>
      <c r="D40" s="40"/>
      <c r="E40" s="40"/>
      <c r="F40" s="40"/>
      <c r="G40" s="40"/>
      <c r="H40" s="41"/>
      <c r="I40" s="37"/>
      <c r="J40" s="38" t="s">
        <v>86</v>
      </c>
      <c r="K40" s="6"/>
    </row>
    <row r="41" ht="46" customHeight="1" spans="2:11">
      <c r="B41" s="6"/>
      <c r="C41" s="7" t="s">
        <v>87</v>
      </c>
      <c r="D41" s="8"/>
      <c r="E41" s="9"/>
      <c r="F41" s="6"/>
      <c r="G41" s="6"/>
      <c r="H41" s="6"/>
      <c r="I41" s="37"/>
      <c r="J41" s="42"/>
      <c r="K41" s="6"/>
    </row>
    <row r="42" ht="44" customHeight="1" spans="2:11">
      <c r="G42" s="43"/>
      <c r="H42" s="43" t="s">
        <v>88</v>
      </c>
      <c r="I42" s="1"/>
      <c r="J42" s="1"/>
    </row>
    <row r="43" ht="63" customHeight="1" spans="2:11">
      <c r="G43" s="44"/>
      <c r="H43" s="44" t="s">
        <v>89</v>
      </c>
      <c r="I43" s="1"/>
      <c r="J43" s="1"/>
    </row>
  </sheetData>
  <mergeCells count="17">
    <mergeCell ref="C1:K1"/>
    <mergeCell ref="C39:H39"/>
    <mergeCell ref="C40:H40"/>
    <mergeCell ref="C41:H41"/>
    <mergeCell ref="H42:J42"/>
    <mergeCell ref="H43:J43"/>
    <mergeCell ref="E3:E8"/>
    <mergeCell ref="E11:E12"/>
    <mergeCell ref="E14:E15"/>
    <mergeCell ref="E16:E18"/>
    <mergeCell ref="E20:E21"/>
    <mergeCell ref="E25:E26"/>
    <mergeCell ref="E29:E30"/>
    <mergeCell ref="E34:E36"/>
    <mergeCell ref="K3:K8"/>
    <mergeCell ref="K11:K12"/>
    <mergeCell ref="K16:K18"/>
  </mergeCells>
  <pageMargins left="0.554861111111111" right="0.554861111111111" top="0.409027777777778" bottom="0.511805555555556" header="0.5" footer="0.275"/>
  <pageSetup paperSize="9" scale="6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武大郎的加班日常</dc:creator>
  <cp:lastModifiedBy>黄雪云</cp:lastModifiedBy>
  <dcterms:created xsi:type="dcterms:W3CDTF">2026-04-22T13:58:00Z</dcterms:created>
  <dcterms:modified xsi:type="dcterms:W3CDTF">2026-05-07T02:00:43Z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7706E1E27D8947F39B196D2324559441_13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