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tabRatio="808" activeTab="1"/>
  </bookViews>
  <sheets>
    <sheet name="编制说明" sheetId="2" r:id="rId1"/>
    <sheet name="1-工程量清单汇总表" sheetId="8" r:id="rId2"/>
    <sheet name="2-全屋软装家具工程量报价清单" sheetId="9" r:id="rId3"/>
  </sheets>
  <definedNames>
    <definedName name="_xlnm.Print_Titles" localSheetId="2">'2-全屋软装家具工程量报价清单'!$1:$2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86CD4B3971744BE4AACE016961F0507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2476500"/>
          <a:ext cx="1437640" cy="1885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2616B40FC3B34F6182549377B79EBEB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5715000"/>
          <a:ext cx="141859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A93AF287E37445769EB0861E65109E9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8940800"/>
          <a:ext cx="1437640" cy="1885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32DB54B388F3437284F915B7BC5D3EA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11696700"/>
          <a:ext cx="141859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2DC02844FE6C4C0DBB30031C6700A543" descr="36cb188ffa5437b7f567b2b5257ceae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30775" y="15633700"/>
          <a:ext cx="1508125" cy="831850"/>
        </a:xfrm>
        <a:prstGeom prst="rect">
          <a:avLst/>
        </a:prstGeom>
      </xdr:spPr>
    </xdr:pic>
  </etc:cellImage>
  <etc:cellImage>
    <xdr:pic>
      <xdr:nvPicPr>
        <xdr:cNvPr id="31" name="ID_B70F2128BFAD43BBAAA77A89473A4CC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89220" y="15480665"/>
          <a:ext cx="2943225" cy="2590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CD814A9A6F1B45229070FDFB74CFEC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635750" y="14613890"/>
          <a:ext cx="1111250" cy="887730"/>
        </a:xfrm>
        <a:prstGeom prst="rect">
          <a:avLst/>
        </a:prstGeom>
        <a:ln w="9525">
          <a:noFill/>
        </a:ln>
      </xdr:spPr>
    </xdr:pic>
  </etc:cellImage>
  <etc:cellImage>
    <xdr:pic>
      <xdr:nvPicPr>
        <xdr:cNvPr id="33" name="ID_9D345D4BB844480DA4DE77734096BC6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49110" y="8262620"/>
          <a:ext cx="1057275" cy="1102995"/>
        </a:xfrm>
        <a:prstGeom prst="rect">
          <a:avLst/>
        </a:prstGeom>
        <a:ln w="9525">
          <a:noFill/>
        </a:ln>
      </xdr:spPr>
    </xdr:pic>
  </etc:cellImage>
  <etc:cellImage>
    <xdr:pic>
      <xdr:nvPicPr>
        <xdr:cNvPr id="34" name="ID_418D2152CF434E67AA00B359E1D1706C" descr="微信图片_2026060911513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10020" y="16300450"/>
          <a:ext cx="1743075" cy="1289050"/>
        </a:xfrm>
        <a:prstGeom prst="rect">
          <a:avLst/>
        </a:prstGeom>
      </xdr:spPr>
    </xdr:pic>
  </etc:cellImage>
  <etc:cellImage>
    <xdr:pic>
      <xdr:nvPicPr>
        <xdr:cNvPr id="14" name="ID_A4CA2DE7D02D4563B04FC939319C5B8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1219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90BF973B05E04427AE4B606A9D280C1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711825" y="2273300"/>
          <a:ext cx="1320800" cy="793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213C0978D7904CE7A114F573661C9CD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5880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262078088F4C4374A7B5C9B32BD2E42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947420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BE25D43249D64DBCA2CE5843D1C55E2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711825" y="9956800"/>
          <a:ext cx="1648460" cy="924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E9D6C23367C94202A3FCCC24D1CC7BE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44285" y="161925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F3068A0B70744B4FB82C324CDD366DB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344285" y="14643100"/>
          <a:ext cx="13944600" cy="948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CC03050518984702AEA7169A0628BED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21666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F81AA1AB0EE74E66815FB525BE8E916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262890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FE1F31ACB21F42E383C1362C7B4AAB3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00825" y="2960243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E0865BCF97354577ADB55994B0334BE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33693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B558376CCFE3444A946C308DF4411BF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3647440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2" name="ID_D40F20E8C74B462CB484CC6E78DE710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44285" y="424434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CA4CF8372E2844B396227EC4C037FEE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47320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6" name="ID_8790AA25B95A40539882DC2881EE3FA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508127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7" name="ID_8682E221CA624D4592AA1CF6BDA1FAA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475095" y="5389499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8" name="ID_5DAC3693FE994293BF2542C474B9096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657225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9" name="ID_58E1B29F7A7A4367BC0309B0AAD6D94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44285" y="741299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5C835C44729E46E8B0E3F36F025E76F9" descr="截屏2025-11-13 10.45.0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711825" y="17919700"/>
          <a:ext cx="1462405" cy="1419225"/>
        </a:xfrm>
        <a:prstGeom prst="rect">
          <a:avLst/>
        </a:prstGeom>
      </xdr:spPr>
    </xdr:pic>
  </etc:cellImage>
  <etc:cellImage>
    <xdr:pic>
      <xdr:nvPicPr>
        <xdr:cNvPr id="10" name="ID_AFB5F03B715545CBA443AA1CB81C4B5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11825" y="35788600"/>
          <a:ext cx="1638300" cy="9899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73E93009E5974C18B7E3EA8C8F07CF2E" descr="截屏2025-11-13 10.45.0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44285" y="77622400"/>
          <a:ext cx="1462405" cy="14192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<sst xmlns="http://schemas.openxmlformats.org/spreadsheetml/2006/main" count="212" uniqueCount="84">
  <si>
    <t>江东新区高校区安居房项目二期51套住宅家具采购及安装（二次）招标工程量清单</t>
  </si>
  <si>
    <t>项目名称</t>
  </si>
  <si>
    <t>江东新区高校区安居房项目二期51套住宅家具采购及安装（二次）</t>
  </si>
  <si>
    <t>编制单位</t>
  </si>
  <si>
    <t>编制日期</t>
  </si>
  <si>
    <t>编制标准</t>
  </si>
  <si>
    <t>编制说明</t>
  </si>
  <si>
    <t>1. 本清单按「户型→功能空间」划分子目，涵盖全屋家具等。</t>
  </si>
  <si>
    <t>2. 所有产品报价均包含送货上楼、安装调试、售后维保、垃圾清运、成品保护。</t>
  </si>
  <si>
    <t>3. 环保要求：所有板式家具板材均为E0级环保标准，甲醛释放量符合GB 18580国标。</t>
  </si>
  <si>
    <t>工程量清单汇总表</t>
  </si>
  <si>
    <t>序号</t>
  </si>
  <si>
    <t>分项模块</t>
  </si>
  <si>
    <t>户数</t>
  </si>
  <si>
    <t>单户价格
（不含税）</t>
  </si>
  <si>
    <t>合计总价
（不含税）</t>
  </si>
  <si>
    <t>备注</t>
  </si>
  <si>
    <t>一</t>
  </si>
  <si>
    <t>全屋软装家具采购</t>
  </si>
  <si>
    <t>85户型</t>
  </si>
  <si>
    <t>99户型</t>
  </si>
  <si>
    <t>119户型</t>
  </si>
  <si>
    <t>二</t>
  </si>
  <si>
    <t>不含税总价</t>
  </si>
  <si>
    <t>三</t>
  </si>
  <si>
    <t>税费</t>
  </si>
  <si>
    <t>税率</t>
  </si>
  <si>
    <t>四</t>
  </si>
  <si>
    <t>含税总价</t>
  </si>
  <si>
    <t>江东新区高校区安居房项目二期51套住宅家具采购及安装（二次）报价清单</t>
  </si>
  <si>
    <t>功能空间</t>
  </si>
  <si>
    <t>产品名称</t>
  </si>
  <si>
    <t>规格型号及详细技术参数</t>
  </si>
  <si>
    <t>参考图片</t>
  </si>
  <si>
    <t>单位</t>
  </si>
  <si>
    <t>单户数量</t>
  </si>
  <si>
    <t>不含税单价（元）</t>
  </si>
  <si>
    <t>不含税总价（元）</t>
  </si>
  <si>
    <t>响应品牌、规格型号及详细参数</t>
  </si>
  <si>
    <t>客厅</t>
  </si>
  <si>
    <t>沙发</t>
  </si>
  <si>
    <t>1.材料名称：科技布沙发
2.★规格：2100±5*880±5
3.★材质：实木框架/科技布面料/高回弹海绵，甲醛含量&lt;75，染色牢度-耐酸汗渍(变色、沾色)&gt;3,染色牢度-耐碱汗渍(变色、沾色)&gt;3，无异味</t>
  </si>
  <si>
    <t>套</t>
  </si>
  <si>
    <t>茶几</t>
  </si>
  <si>
    <t>1、★材质：原木色，无异味，采用优质橡胶木，甲醛释放量≤0.1mg/L，木材含水率8-10%，抗弯强度≥153Mpa。    
2、★规格：1200*600±5*450±5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</si>
  <si>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张</t>
  </si>
  <si>
    <t>客厅窗帘</t>
  </si>
  <si>
    <t>全遮光棉麻布帘
一：窗帘
1、成分：棉麻
2、燃烧性能测试：水洗100次及以上
3、★遮光度：全遮光
4、▲褶皱倍数：2.0
二：轨道
1、▲材质为铝合金，无异味
2、规格尺寸：按现场尺寸
三：其他
1、其他:完成工作所需一切内容，满足设计、技术规范及验收规范要求，并符合询比采购文件的技术标准、要求
2、结算工程量按窗帘水平展开长度计量</t>
  </si>
  <si>
    <t>m</t>
  </si>
  <si>
    <t>卧室</t>
  </si>
  <si>
    <t>1.5米床</t>
  </si>
  <si>
    <t>1、★基材：原木色，无异味，框架：采用优质橡胶木，甲醛释放量≤0.1mg/L，木材含水率8-10%，抗弯强度≥153Mpa。    
2、★规格：1500±5*2000±5
3、▲床板：采用16MM松木排骨架，
4、▲五金配件：采用优质五金配件，表面做耐腐蚀防锈处理，应符合国家标准，长久使用不变形，不生锈，坚固耐用。
5、其他:完成工作所需一切内容，满足设计、技术规范及验收规范要求，并符合询比采购文件的技术标准、要求</t>
  </si>
  <si>
    <t>1.5米床垫</t>
  </si>
  <si>
    <t>1.★面料：亲肤针织面料
2.★材质：高密度海绵记忆棉或凝胶记忆棉或乳胶或独立袋装弹簧
3.★规格：宽（1500mm±10mm）*长（2000mm±10mm），与床规格匹配，厚度20cm及以上
4.▲360度防撞护边:四周360度护边防撞设计，美观大气，防撞保护 
5.其他:完成工作所需一切内容，满足设计、技术规范及验收规范要求，并符合询比采购文件的技术标准、要求</t>
  </si>
  <si>
    <t>床头柜</t>
  </si>
  <si>
    <t>1、★材质：原木色，无异味，采用优质橡胶木，甲醛释放量≤0.1mg/L，木材含水率8-10%，抗弯强度≥153Mpa。    
2、★规格：450±5*400±5*450±5
3、▲五金配件：三节静音导轨、抽拉抽屉
4、其他:完成工作所需一切内容，满足设计、技术规范及验收规范要求，并符合询比采购文件的技术标准、要求</t>
  </si>
  <si>
    <t>个</t>
  </si>
  <si>
    <t>1.4米衣柜</t>
  </si>
  <si>
    <t>1.材料名称：移门衣柜(含2个抽屉）
2.★规格：1400±5*580±5*2000±5
3.★材质：采用三聚氰胺饰面多层板，板厚≥18mm（层数≥11），原木色，无异味，环保等级不低于E0级。
4.▲挂衣杆：铝合金挂衣杆
5.▲暗拉手
6.其他:完成工作所需一切内容，满足设计、技术规范及验收规范要求，并符合询比采购文件的技术标准、要求</t>
  </si>
  <si>
    <t>卧室飘窗窗帘</t>
  </si>
  <si>
    <t>餐厅</t>
  </si>
  <si>
    <t>餐桌</t>
  </si>
  <si>
    <t>1、★材质：原木色，无异味，采用优质橡胶木，甲醛释放量≤0.1mg/L，木材含水率8-10%，抗弯强度≥153Mpa。    
2、★规格：1200±5*750±5*750±5（展开后长度≥1500）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</si>
  <si>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餐椅
（1套4把）</t>
  </si>
  <si>
    <t>1、★材质：原木色，无异味，采用优质橡胶木，甲醛释放量≤0.1mg/L，木材含水率8-10%，抗弯强度≥153Mpa。    
2、★规格：宽40±5*48±5*高45±5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</si>
  <si>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通用</t>
  </si>
  <si>
    <t>晾衣架</t>
  </si>
  <si>
    <t>1.名称：固定顶装晾衣架(长度2m，双排)
2.★参数：承重≥100斤，长度≥2米
3.▲耐光色牢度：&gt;5级
4.★材质：304不锈钢
5.颜色：原色
6.其他说明:完成工作所需一切内容，满足设计、技术规范及验收规范要求，并符合询比采购文件的技术标准、要求</t>
  </si>
  <si>
    <t>鞋架</t>
  </si>
  <si>
    <t>1.材料名称：鞋柜(含2个抽屉）  
2、★规格：800±5*350±5*1100±5
3.  ★材质：采用三聚氰胺饰面多层板，板厚≥18mm（层数≥11），原木色，无异味，环保等级不低于E0级。
4.  ▲暗拉手
5.  其他:完成工作所需一切内容，满足设计、技术规范及验收规范要求，并符合询比采购文件的技术标准、要求</t>
  </si>
  <si>
    <t>主卧</t>
  </si>
  <si>
    <t>1.4米主卧衣柜</t>
  </si>
  <si>
    <t>1.材料名称：移门衣柜(含2个抽屉）
2.★规格：1400±5*580±5*2000±5
3.★材质：采用三聚氰胺饰面多层板，板厚≥18mm（层数≥11），原木色，无异味，环保等级不低于E0级。
4.▲挂衣杆：铝合金挂衣杆
5.暗拉手
6.其他:完成工作所需一切内容，满足设计、技术规范及验收规范要求，并符合询比采购文件的技术标准、要求</t>
  </si>
  <si>
    <t>次卧</t>
  </si>
  <si>
    <t>1.2米床</t>
  </si>
  <si>
    <t>1、★基材：原木色，无异味，框架：采用优质橡胶木，甲醛释放量≤0.1mg/L，木材含水率8-10%，抗弯强度≥153Mpa。    
2、★规格：1200±5*2000±5
3、▲床板：采用16MM松木排骨架，
4、▲五金配件：采用优质五金配件，表面做耐腐蚀防锈处理，应符合国家标准，长久使用不变形，不生锈，坚固耐用。
5、其他:完成工作所需一切内容，满足设计、技术规范及验收规范要求，并符合询比采购文件的技术标准、要求</t>
  </si>
  <si>
    <t>1.2米床垫</t>
  </si>
  <si>
    <t>1.★面料：亲肤针织面料
2.★材质：高密度海绵记忆棉或凝胶记忆棉或乳胶或独立袋装弹簧
3.★规格：宽（1200mm±10mm）*长（2000mm±10mm），与床规格匹配，厚度20cm及以上
4.▲360度防撞护边:四周360度护边防撞设计，美观大气，防撞保护 
5.其他:完成工作所需一切内容，满足设计、技术规范及验收规范要求，并符合询比采购文件的技术标准、要求</t>
  </si>
  <si>
    <t>0.8米衣柜</t>
  </si>
  <si>
    <t>1.材料名称：平开门衣柜(含2个抽屉）
2.★规格：800±5*580±5*2000±5
3.★材质：采用三聚氰胺饰面多层板，板厚≥18mm（层数≥11），原木色，无异味，环保等级不低于E0级。
4.▲挂衣杆：铝合金挂衣杆
5.暗拉手
6.其他:完成工作所需一切内容，满足设计、技术规范及验收规范要求，并符合询比采购文件的技术标准、要求</t>
  </si>
  <si>
    <t>组</t>
  </si>
  <si>
    <t>1、★材质：原木色，无异味，采用优质橡胶木，甲醛释放量≤0.1mg/L，木材含水率8-10%，抗弯强度≥153Mpa。    
2、★规格：1200±5*750±5*750±5（展开后长度≥1500）
3、▲五金配件：采用优质五金配件，表面做耐腐蚀防锈处理，应符合国家标准，长久使用不变形，不生锈，坚固耐用。</t>
  </si>
  <si>
    <t>1.材料名称：鞋柜(含2个抽屉）  
2、★规格：800±5*350±5*1100±5
3.  ★材质：采用三聚氰胺饰面多层板，板厚≥18mm（层数≥11），原木色，无异味，环保等级不低于E0级。
4.  暗拉手
5.  其他:完成工作所需一切内容，满足设计、技术规范及验收规范要求，并符合询比采购文件的技术标准、要求</t>
  </si>
  <si>
    <t>儿童房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</si>
</sst>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33">
    <font>
      <sz val="10"/>
      <color theme="1"/>
      <name val="等线"/>
      <charset val="134"/>
      <scheme val="minor"/>
    </font>
    <font>
      <b/>
      <sz val="14"/>
      <name val="微软雅黑"/>
      <charset val="134"/>
    </font>
    <font>
      <b/>
      <sz val="11"/>
      <color rgb="FFFFFFFF"/>
      <name val="微软雅黑"/>
      <charset val="134"/>
    </font>
    <font>
      <b/>
      <sz val="11"/>
      <name val="微软雅黑"/>
      <charset val="134"/>
    </font>
    <font>
      <sz val="10"/>
      <color rgb="FF333333"/>
      <name val="微软雅黑"/>
      <charset val="134"/>
    </font>
    <font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"/>
      <name val="等线"/>
      <charset val="134"/>
      <scheme val="minor"/>
    </font>
    <font>
      <b/>
      <sz val="11"/>
      <color rgb="FF333333"/>
      <name val="微软雅黑"/>
      <charset val="134"/>
    </font>
    <font>
      <sz val="11"/>
      <color rgb="FF333333"/>
      <name val="微软雅黑"/>
      <charset val="134"/>
    </font>
    <font>
      <b/>
      <sz val="14"/>
      <color rgb="FFFFFFFF"/>
      <name val="微软雅黑"/>
      <charset val="134"/>
    </font>
    <font>
      <b/>
      <sz val="11"/>
      <color rgb="FF000000"/>
      <name val="微软雅黑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NumberFormat="0" applyFont="0" applyFill="0" applyBorder="0" applyProtection="0"/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7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8" borderId="5" applyNumberFormat="0" applyAlignment="0" applyProtection="0">
      <alignment vertical="center"/>
    </xf>
    <xf numFmtId="0" fontId="22" fillId="9" borderId="6" applyNumberFormat="0" applyAlignment="0" applyProtection="0">
      <alignment vertical="center"/>
    </xf>
    <xf numFmtId="0" fontId="23" fillId="9" borderId="5" applyNumberFormat="0" applyAlignment="0" applyProtection="0">
      <alignment vertical="center"/>
    </xf>
    <xf numFmtId="0" fontId="24" fillId="10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2" fillId="0" borderId="0"/>
  </cellStyleXfs>
  <cellXfs count="38"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76" fontId="3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176" fontId="8" fillId="0" borderId="0" xfId="0" applyNumberFormat="1" applyFont="1" applyFill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176" fontId="2" fillId="4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9" fontId="9" fillId="5" borderId="1" xfId="3" applyFont="1" applyFill="1" applyBorder="1" applyAlignment="1">
      <alignment horizontal="center" vertical="center" wrapText="1"/>
    </xf>
    <xf numFmtId="176" fontId="0" fillId="0" borderId="0" xfId="0" applyNumberFormat="1" applyFill="1" applyAlignment="1">
      <alignment vertical="center"/>
    </xf>
    <xf numFmtId="0" fontId="11" fillId="6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31" fontId="4" fillId="0" borderId="0" xfId="0" applyNumberFormat="1" applyFont="1" applyAlignment="1">
      <alignment horizontal="left" vertical="center" wrapText="1"/>
    </xf>
    <xf numFmtId="0" fontId="2" fillId="4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2.png"/><Relationship Id="rId8" Type="http://schemas.openxmlformats.org/officeDocument/2006/relationships/image" Target="media/image9.png"/><Relationship Id="rId7" Type="http://schemas.openxmlformats.org/officeDocument/2006/relationships/image" Target="media/image1.png"/><Relationship Id="rId6" Type="http://schemas.openxmlformats.org/officeDocument/2006/relationships/image" Target="media/image8.png"/><Relationship Id="rId5" Type="http://schemas.openxmlformats.org/officeDocument/2006/relationships/image" Target="media/image7.jpe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109855</xdr:colOff>
      <xdr:row>17</xdr:row>
      <xdr:rowOff>283210</xdr:rowOff>
    </xdr:from>
    <xdr:to>
      <xdr:col>4</xdr:col>
      <xdr:colOff>1430655</xdr:colOff>
      <xdr:row>17</xdr:row>
      <xdr:rowOff>1076960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21680" y="21276310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67310</xdr:colOff>
      <xdr:row>35</xdr:row>
      <xdr:rowOff>232410</xdr:rowOff>
    </xdr:from>
    <xdr:to>
      <xdr:col>4</xdr:col>
      <xdr:colOff>1388110</xdr:colOff>
      <xdr:row>35</xdr:row>
      <xdr:rowOff>1026160</xdr:rowOff>
    </xdr:to>
    <xdr:pic>
      <xdr:nvPicPr>
        <xdr:cNvPr id="5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9135" y="46358810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43</xdr:row>
      <xdr:rowOff>1434465</xdr:rowOff>
    </xdr:from>
    <xdr:to>
      <xdr:col>4</xdr:col>
      <xdr:colOff>1482725</xdr:colOff>
      <xdr:row>44</xdr:row>
      <xdr:rowOff>1387475</xdr:rowOff>
    </xdr:to>
    <xdr:pic>
      <xdr:nvPicPr>
        <xdr:cNvPr id="6" name="ID_D7FE8899AC334BDE8AF637F165A790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11825" y="60387865"/>
          <a:ext cx="1482725" cy="1388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48</xdr:row>
      <xdr:rowOff>1434465</xdr:rowOff>
    </xdr:from>
    <xdr:to>
      <xdr:col>4</xdr:col>
      <xdr:colOff>1471295</xdr:colOff>
      <xdr:row>49</xdr:row>
      <xdr:rowOff>1376680</xdr:rowOff>
    </xdr:to>
    <xdr:pic>
      <xdr:nvPicPr>
        <xdr:cNvPr id="7" name="ID_D7FE8899AC334BDE8AF637F165A790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11825" y="67690365"/>
          <a:ext cx="1471295" cy="1377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F15"/>
  <sheetViews>
    <sheetView zoomScale="130" zoomScaleNormal="130" workbookViewId="0">
      <selection activeCell="B22" sqref="B22"/>
    </sheetView>
  </sheetViews>
  <sheetFormatPr defaultColWidth="14" defaultRowHeight="12.75" outlineLevelCol="5"/>
  <cols>
    <col min="1" max="2" width="51" customWidth="1"/>
    <col min="3" max="6" width="9" customWidth="1"/>
  </cols>
  <sheetData>
    <row r="1" ht="43" customHeight="1" spans="1:2">
      <c r="A1" s="32" t="s">
        <v>0</v>
      </c>
    </row>
    <row r="2" ht="15" customHeight="1"/>
    <row r="3" ht="15" customHeight="1" spans="1:2">
      <c r="A3" s="33" t="s">
        <v>1</v>
      </c>
      <c r="B3" s="34" t="s">
        <v>2</v>
      </c>
    </row>
    <row r="4" ht="15" customHeight="1" spans="1:2">
      <c r="A4" s="33" t="s">
        <v>3</v>
      </c>
      <c r="B4" s="34"/>
    </row>
    <row r="5" ht="15" customHeight="1" spans="1:2">
      <c r="A5" s="33" t="s">
        <v>4</v>
      </c>
      <c r="B5" s="35"/>
    </row>
    <row r="6" ht="15" customHeight="1" spans="1:2">
      <c r="A6" s="33" t="s">
        <v>5</v>
      </c>
      <c r="B6" s="34"/>
    </row>
    <row r="7" ht="15" customHeight="1"/>
    <row r="8" ht="15" customHeight="1"/>
    <row r="9" ht="29" customHeight="1" spans="1:2">
      <c r="A9" s="36" t="s">
        <v>6</v>
      </c>
    </row>
    <row r="10" ht="22" customHeight="1" spans="1:2">
      <c r="A10" s="34" t="s">
        <v>7</v>
      </c>
    </row>
    <row r="11" ht="22" customHeight="1" spans="1:2">
      <c r="A11" s="34" t="s">
        <v>8</v>
      </c>
    </row>
    <row r="12" ht="22" customHeight="1" spans="1:2">
      <c r="A12" s="34" t="s">
        <v>9</v>
      </c>
    </row>
    <row r="15" spans="1:2">
      <c r="A15" s="37"/>
    </row>
  </sheetData>
  <mergeCells count="9">
    <mergeCell ref="A1:F1"/>
    <mergeCell ref="B3:F3"/>
    <mergeCell ref="B4:F4"/>
    <mergeCell ref="B5:F5"/>
    <mergeCell ref="B6:F6"/>
    <mergeCell ref="A9:F9"/>
    <mergeCell ref="A10:F10"/>
    <mergeCell ref="A11:F11"/>
    <mergeCell ref="A12:F1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F10"/>
  <sheetViews>
    <sheetView tabSelected="1" zoomScale="115" zoomScaleNormal="115" workbookViewId="0">
      <pane ySplit="2" topLeftCell="A3" activePane="bottomLeft" state="frozen"/>
      <selection/>
      <selection pane="bottomLeft" activeCell="G7" sqref="G7"/>
    </sheetView>
  </sheetViews>
  <sheetFormatPr defaultColWidth="14" defaultRowHeight="12.75" outlineLevelCol="5"/>
  <cols>
    <col min="1" max="1" width="9.33333333333333" customWidth="1"/>
    <col min="2" max="2" width="27.5714285714286" customWidth="1"/>
    <col min="3" max="3" width="15.2761904761905" customWidth="1"/>
    <col min="4" max="4" width="15.2761904761905" style="3" customWidth="1"/>
    <col min="5" max="5" width="18.0095238095238" style="3" customWidth="1"/>
    <col min="6" max="6" width="18" customWidth="1"/>
  </cols>
  <sheetData>
    <row r="1" ht="38" customHeight="1" spans="1:6">
      <c r="A1" s="4" t="s">
        <v>10</v>
      </c>
      <c r="B1" s="18"/>
      <c r="C1" s="18"/>
      <c r="D1" s="19"/>
      <c r="E1" s="19"/>
      <c r="F1" s="18"/>
    </row>
    <row r="2" s="15" customFormat="1" ht="32" customHeight="1" spans="1:6">
      <c r="A2" s="20" t="s">
        <v>11</v>
      </c>
      <c r="B2" s="20" t="s">
        <v>12</v>
      </c>
      <c r="C2" s="20" t="s">
        <v>13</v>
      </c>
      <c r="D2" s="21" t="s">
        <v>14</v>
      </c>
      <c r="E2" s="21" t="s">
        <v>15</v>
      </c>
      <c r="F2" s="20" t="s">
        <v>16</v>
      </c>
    </row>
    <row r="3" s="16" customFormat="1" ht="32" customHeight="1" spans="1:6">
      <c r="A3" s="22" t="s">
        <v>17</v>
      </c>
      <c r="B3" s="23" t="s">
        <v>18</v>
      </c>
      <c r="C3" s="22"/>
      <c r="D3" s="24"/>
      <c r="E3" s="25">
        <f>SUM(E4:E6)</f>
        <v>0</v>
      </c>
      <c r="F3" s="23"/>
    </row>
    <row r="4" s="17" customFormat="1" ht="32" customHeight="1" spans="1:6">
      <c r="A4" s="26"/>
      <c r="B4" s="27" t="s">
        <v>19</v>
      </c>
      <c r="C4" s="26">
        <v>32</v>
      </c>
      <c r="D4" s="28">
        <f>'2-全屋软装家具工程量报价清单'!I3</f>
        <v>0</v>
      </c>
      <c r="E4" s="29">
        <f>C4*D4</f>
        <v>0</v>
      </c>
      <c r="F4" s="27"/>
    </row>
    <row r="5" s="17" customFormat="1" ht="32" customHeight="1" spans="1:6">
      <c r="A5" s="26"/>
      <c r="B5" s="27" t="s">
        <v>20</v>
      </c>
      <c r="C5" s="26">
        <v>14</v>
      </c>
      <c r="D5" s="28">
        <f>'2-全屋软装家具工程量报价清单'!I16</f>
        <v>0</v>
      </c>
      <c r="E5" s="29">
        <f>C5*D5</f>
        <v>0</v>
      </c>
      <c r="F5" s="27"/>
    </row>
    <row r="6" s="17" customFormat="1" ht="32" customHeight="1" spans="1:6">
      <c r="A6" s="26"/>
      <c r="B6" s="27" t="s">
        <v>21</v>
      </c>
      <c r="C6" s="26">
        <v>5</v>
      </c>
      <c r="D6" s="28">
        <f>'2-全屋软装家具工程量报价清单'!I34</f>
        <v>0</v>
      </c>
      <c r="E6" s="29">
        <f>C6*D6</f>
        <v>0</v>
      </c>
      <c r="F6" s="27"/>
    </row>
    <row r="7" s="16" customFormat="1" ht="32" customHeight="1" spans="1:6">
      <c r="A7" s="22" t="s">
        <v>22</v>
      </c>
      <c r="B7" s="23" t="s">
        <v>23</v>
      </c>
      <c r="C7" s="22"/>
      <c r="D7" s="24"/>
      <c r="E7" s="25">
        <f>E3</f>
        <v>0</v>
      </c>
      <c r="F7" s="23"/>
    </row>
    <row r="8" s="16" customFormat="1" ht="32" customHeight="1" spans="1:6">
      <c r="A8" s="22" t="s">
        <v>24</v>
      </c>
      <c r="B8" s="23" t="s">
        <v>25</v>
      </c>
      <c r="C8" s="22" t="s">
        <v>26</v>
      </c>
      <c r="D8" s="30"/>
      <c r="E8" s="25">
        <f>E7*D8</f>
        <v>0</v>
      </c>
      <c r="F8" s="23"/>
    </row>
    <row r="9" s="16" customFormat="1" ht="32" customHeight="1" spans="1:6">
      <c r="A9" s="22" t="s">
        <v>27</v>
      </c>
      <c r="B9" s="23" t="s">
        <v>28</v>
      </c>
      <c r="C9" s="22"/>
      <c r="D9" s="24"/>
      <c r="E9" s="25">
        <f>E7+E8</f>
        <v>0</v>
      </c>
      <c r="F9" s="23"/>
    </row>
    <row r="10" s="1" customFormat="1" ht="32" customHeight="1" spans="1:6">
      <c r="D10" s="31"/>
      <c r="E10" s="31"/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L56"/>
  <sheetViews>
    <sheetView zoomScale="90" zoomScaleNormal="90" workbookViewId="0">
      <pane xSplit="7" ySplit="2" topLeftCell="H39" activePane="bottomRight" state="frozen"/>
      <selection/>
      <selection pane="topRight"/>
      <selection pane="bottomLeft"/>
      <selection pane="bottomRight" activeCell="J40" sqref="J40"/>
    </sheetView>
  </sheetViews>
  <sheetFormatPr defaultColWidth="14" defaultRowHeight="12.75"/>
  <cols>
    <col min="1" max="1" width="5.42857142857143" customWidth="1"/>
    <col min="2" max="2" width="5.42857142857143" style="2" customWidth="1"/>
    <col min="3" max="3" width="10.1428571428571" style="2" customWidth="1"/>
    <col min="4" max="4" width="64.6666666666667" customWidth="1"/>
    <col min="5" max="5" width="23.4285714285714" customWidth="1"/>
    <col min="6" max="6" width="7.42857142857143" customWidth="1"/>
    <col min="7" max="7" width="14.847619047619" customWidth="1"/>
    <col min="8" max="8" width="12" customWidth="1"/>
    <col min="9" max="9" width="12" style="3" customWidth="1"/>
    <col min="10" max="10" width="30.9428571428571" style="3" customWidth="1"/>
    <col min="11" max="11" width="22" customWidth="1"/>
    <col min="12" max="12" width="6.46666666666667" customWidth="1"/>
  </cols>
  <sheetData>
    <row r="1" ht="38" customHeight="1" spans="1:11">
      <c r="A1" s="4" t="s">
        <v>29</v>
      </c>
      <c r="B1" s="4"/>
      <c r="C1" s="4"/>
      <c r="D1" s="4"/>
      <c r="E1" s="4"/>
      <c r="F1" s="4"/>
      <c r="G1" s="4"/>
      <c r="H1" s="4"/>
      <c r="I1" s="5"/>
      <c r="J1" s="5"/>
      <c r="K1" s="4"/>
    </row>
    <row r="2" ht="29" customHeight="1" spans="1:11">
      <c r="A2" s="6" t="s">
        <v>11</v>
      </c>
      <c r="B2" s="6" t="s">
        <v>30</v>
      </c>
      <c r="C2" s="6" t="s">
        <v>31</v>
      </c>
      <c r="D2" s="6" t="s">
        <v>32</v>
      </c>
      <c r="E2" s="6" t="s">
        <v>33</v>
      </c>
      <c r="F2" s="6" t="s">
        <v>34</v>
      </c>
      <c r="G2" s="6" t="s">
        <v>35</v>
      </c>
      <c r="H2" s="6" t="s">
        <v>36</v>
      </c>
      <c r="I2" s="7" t="s">
        <v>37</v>
      </c>
      <c r="J2" s="7" t="s">
        <v>38</v>
      </c>
      <c r="K2" s="6" t="s">
        <v>16</v>
      </c>
    </row>
    <row r="3" ht="29" customHeight="1" spans="1:11">
      <c r="A3" s="8" t="s">
        <v>19</v>
      </c>
      <c r="B3" s="8"/>
      <c r="C3" s="8"/>
      <c r="D3" s="8"/>
      <c r="E3" s="8"/>
      <c r="F3" s="8"/>
      <c r="G3" s="8"/>
      <c r="H3" s="8"/>
      <c r="I3" s="9">
        <f>SUM(I4:I15)</f>
        <v>0</v>
      </c>
      <c r="J3" s="9"/>
      <c r="K3" s="8"/>
    </row>
    <row r="4" s="1" customFormat="1" ht="83" customHeight="1" outlineLevel="1" spans="1:11">
      <c r="A4" s="10">
        <v>1</v>
      </c>
      <c r="B4" s="10" t="s">
        <v>39</v>
      </c>
      <c r="C4" s="10" t="s">
        <v>40</v>
      </c>
      <c r="D4" s="11" t="s">
        <v>41</v>
      </c>
      <c r="E4" s="12" t="str">
        <f>_xlfn.DISPIMG("ID_A4CA2DE7D02D4563B04FC939319C5B8D",1)</f>
        <v>=DISPIMG("ID_A4CA2DE7D02D4563B04FC939319C5B8D",1)</v>
      </c>
      <c r="F4" s="10" t="s">
        <v>42</v>
      </c>
      <c r="G4" s="10">
        <v>1</v>
      </c>
      <c r="H4" s="13"/>
      <c r="I4" s="13"/>
      <c r="J4" s="13"/>
      <c r="K4" s="11"/>
    </row>
    <row r="5" s="1" customFormat="1" ht="110" customHeight="1" outlineLevel="1" spans="1:11">
      <c r="A5" s="10">
        <v>2</v>
      </c>
      <c r="B5" s="10"/>
      <c r="C5" s="10" t="s">
        <v>43</v>
      </c>
      <c r="D5" s="11" t="s">
        <v>44</v>
      </c>
      <c r="E5" s="11" t="str">
        <f>_xlfn.DISPIMG("ID_90BF973B05E04427AE4B606A9D280C1A",1)</f>
        <v>=DISPIMG("ID_90BF973B05E04427AE4B606A9D280C1A",1)</v>
      </c>
      <c r="F5" s="10" t="s">
        <v>45</v>
      </c>
      <c r="G5" s="10">
        <v>1</v>
      </c>
      <c r="H5" s="13"/>
      <c r="I5" s="13"/>
      <c r="J5" s="13"/>
      <c r="K5" s="11"/>
    </row>
    <row r="6" s="1" customFormat="1" ht="163" customHeight="1" outlineLevel="1" spans="1:11">
      <c r="A6" s="10">
        <v>3</v>
      </c>
      <c r="B6" s="10"/>
      <c r="C6" s="10" t="s">
        <v>46</v>
      </c>
      <c r="D6" s="11" t="s">
        <v>47</v>
      </c>
      <c r="E6" s="11" t="str">
        <f>_xlfn.DISPIMG("ID_86CD4B3971744BE4AACE016961F05073",1)</f>
        <v>=DISPIMG("ID_86CD4B3971744BE4AACE016961F05073",1)</v>
      </c>
      <c r="F6" s="10" t="s">
        <v>48</v>
      </c>
      <c r="G6" s="10">
        <f>(3.2+0.8+1)*2</f>
        <v>10</v>
      </c>
      <c r="H6" s="13"/>
      <c r="I6" s="13"/>
      <c r="J6" s="13"/>
      <c r="K6" s="11"/>
    </row>
    <row r="7" s="1" customFormat="1" ht="114" customHeight="1" outlineLevel="1" spans="1:11">
      <c r="A7" s="10">
        <v>4</v>
      </c>
      <c r="B7" s="10" t="s">
        <v>49</v>
      </c>
      <c r="C7" s="10" t="s">
        <v>50</v>
      </c>
      <c r="D7" s="11" t="s">
        <v>51</v>
      </c>
      <c r="E7" s="12" t="str">
        <f>_xlfn.DISPIMG("ID_213C0978D7904CE7A114F573661C9CD3",1)</f>
        <v>=DISPIMG("ID_213C0978D7904CE7A114F573661C9CD3",1)</v>
      </c>
      <c r="F7" s="10" t="s">
        <v>45</v>
      </c>
      <c r="G7" s="10">
        <v>2</v>
      </c>
      <c r="H7" s="13"/>
      <c r="I7" s="13"/>
      <c r="J7" s="13"/>
      <c r="K7" s="11"/>
    </row>
    <row r="8" s="1" customFormat="1" ht="114" customHeight="1" outlineLevel="1" spans="1:11">
      <c r="A8" s="10">
        <v>5</v>
      </c>
      <c r="B8" s="10"/>
      <c r="C8" s="10" t="s">
        <v>52</v>
      </c>
      <c r="D8" s="11" t="s">
        <v>53</v>
      </c>
      <c r="E8" s="12" t="str">
        <f>_xlfn.DISPIMG("ID_9D345D4BB844480DA4DE77734096BC6B",1)</f>
        <v>=DISPIMG("ID_9D345D4BB844480DA4DE77734096BC6B",1)</v>
      </c>
      <c r="F8" s="10" t="s">
        <v>45</v>
      </c>
      <c r="G8" s="10">
        <v>2</v>
      </c>
      <c r="H8" s="13"/>
      <c r="I8" s="13"/>
      <c r="J8" s="13"/>
      <c r="K8" s="11"/>
    </row>
    <row r="9" s="1" customFormat="1" ht="104" customHeight="1" outlineLevel="1" spans="1:11">
      <c r="A9" s="10">
        <v>6</v>
      </c>
      <c r="B9" s="10"/>
      <c r="C9" s="10" t="s">
        <v>54</v>
      </c>
      <c r="D9" s="11" t="s">
        <v>55</v>
      </c>
      <c r="E9" s="12" t="str">
        <f>_xlfn.DISPIMG("ID_262078088F4C4374A7B5C9B32BD2E42E",1)</f>
        <v>=DISPIMG("ID_262078088F4C4374A7B5C9B32BD2E42E",1)</v>
      </c>
      <c r="F9" s="10" t="s">
        <v>56</v>
      </c>
      <c r="G9" s="10">
        <v>2</v>
      </c>
      <c r="H9" s="13"/>
      <c r="I9" s="13"/>
      <c r="J9" s="13"/>
      <c r="K9" s="11"/>
    </row>
    <row r="10" s="1" customFormat="1" ht="128" customHeight="1" outlineLevel="1" spans="1:11">
      <c r="A10" s="10">
        <v>7</v>
      </c>
      <c r="B10" s="10"/>
      <c r="C10" s="10" t="s">
        <v>57</v>
      </c>
      <c r="D10" s="11" t="s">
        <v>58</v>
      </c>
      <c r="E10" s="11" t="str">
        <f>_xlfn.DISPIMG("ID_BE25D43249D64DBCA2CE5843D1C55E29",1)</f>
        <v>=DISPIMG("ID_BE25D43249D64DBCA2CE5843D1C55E29",1)</v>
      </c>
      <c r="F10" s="10" t="s">
        <v>42</v>
      </c>
      <c r="G10" s="10">
        <v>2</v>
      </c>
      <c r="H10" s="13"/>
      <c r="I10" s="13"/>
      <c r="J10" s="13"/>
      <c r="K10" s="11"/>
    </row>
    <row r="11" s="1" customFormat="1" ht="162" customHeight="1" outlineLevel="1" spans="1:11">
      <c r="A11" s="10">
        <v>8</v>
      </c>
      <c r="B11" s="10"/>
      <c r="C11" s="10" t="s">
        <v>59</v>
      </c>
      <c r="D11" s="11" t="s">
        <v>47</v>
      </c>
      <c r="E11" s="11" t="str">
        <f>_xlfn.DISPIMG("ID_2616B40FC3B34F6182549377B79EBEBA",1)</f>
        <v>=DISPIMG("ID_2616B40FC3B34F6182549377B79EBEBA",1)</v>
      </c>
      <c r="F11" s="10" t="s">
        <v>48</v>
      </c>
      <c r="G11" s="10">
        <f>(3+3)*2</f>
        <v>12</v>
      </c>
      <c r="H11" s="13"/>
      <c r="I11" s="13"/>
      <c r="J11" s="13"/>
      <c r="K11" s="11"/>
    </row>
    <row r="12" s="1" customFormat="1" ht="122" customHeight="1" outlineLevel="1" spans="1:11">
      <c r="A12" s="10">
        <v>9</v>
      </c>
      <c r="B12" s="10" t="s">
        <v>60</v>
      </c>
      <c r="C12" s="10" t="s">
        <v>61</v>
      </c>
      <c r="D12" s="11" t="s">
        <v>62</v>
      </c>
      <c r="E12" s="14" t="str">
        <f>_xlfn.DISPIMG("ID_F3068A0B70744B4FB82C324CDD366DB9",1)</f>
        <v>=DISPIMG("ID_F3068A0B70744B4FB82C324CDD366DB9",1)</v>
      </c>
      <c r="F12" s="10" t="s">
        <v>45</v>
      </c>
      <c r="G12" s="10">
        <v>1</v>
      </c>
      <c r="H12" s="13"/>
      <c r="I12" s="13"/>
      <c r="J12" s="13"/>
      <c r="K12" s="11"/>
    </row>
    <row r="13" s="1" customFormat="1" ht="122" customHeight="1" outlineLevel="1" spans="1:11">
      <c r="A13" s="10">
        <v>10</v>
      </c>
      <c r="B13" s="10"/>
      <c r="C13" s="10" t="s">
        <v>63</v>
      </c>
      <c r="D13" s="11" t="s">
        <v>64</v>
      </c>
      <c r="E13" s="14" t="str">
        <f>_xlfn.DISPIMG("ID_E9D6C23367C94202A3FCCC24D1CC7BE6",1)</f>
        <v>=DISPIMG("ID_E9D6C23367C94202A3FCCC24D1CC7BE6",1)</v>
      </c>
      <c r="F13" s="10" t="s">
        <v>42</v>
      </c>
      <c r="G13" s="10">
        <v>1</v>
      </c>
      <c r="H13" s="13"/>
      <c r="I13" s="13"/>
      <c r="J13" s="13"/>
      <c r="K13" s="11"/>
    </row>
    <row r="14" s="1" customFormat="1" ht="93" customHeight="1" outlineLevel="1" spans="1:11">
      <c r="A14" s="10">
        <v>11</v>
      </c>
      <c r="B14" s="10" t="s">
        <v>65</v>
      </c>
      <c r="C14" s="10" t="s">
        <v>66</v>
      </c>
      <c r="D14" s="11" t="s">
        <v>67</v>
      </c>
      <c r="E14" s="11" t="str">
        <f>_xlfn.DISPIMG("ID_2DC02844FE6C4C0DBB30031C6700A543",1)</f>
        <v>=DISPIMG("ID_2DC02844FE6C4C0DBB30031C6700A543",1)</v>
      </c>
      <c r="F14" s="10" t="s">
        <v>42</v>
      </c>
      <c r="G14" s="10">
        <v>1</v>
      </c>
      <c r="H14" s="13"/>
      <c r="I14" s="13"/>
      <c r="J14" s="13"/>
      <c r="K14" s="11"/>
    </row>
    <row r="15" s="1" customFormat="1" ht="129" customHeight="1" outlineLevel="1" spans="1:11">
      <c r="A15" s="10">
        <v>12</v>
      </c>
      <c r="B15" s="10"/>
      <c r="C15" s="10" t="s">
        <v>68</v>
      </c>
      <c r="D15" s="11" t="s">
        <v>69</v>
      </c>
      <c r="E15" s="12" t="str">
        <f>_xlfn.DISPIMG("ID_5C835C44729E46E8B0E3F36F025E76F9",1)</f>
        <v>=DISPIMG("ID_5C835C44729E46E8B0E3F36F025E76F9",1)</v>
      </c>
      <c r="F15" s="10" t="s">
        <v>56</v>
      </c>
      <c r="G15" s="10">
        <v>1</v>
      </c>
      <c r="H15" s="13"/>
      <c r="I15" s="13"/>
      <c r="J15" s="13"/>
      <c r="K15" s="11"/>
    </row>
    <row r="16" customFormat="1" ht="29" customHeight="1" spans="1:11">
      <c r="A16" s="8" t="s">
        <v>20</v>
      </c>
      <c r="B16" s="8"/>
      <c r="C16" s="8"/>
      <c r="D16" s="8"/>
      <c r="E16" s="8"/>
      <c r="F16" s="8"/>
      <c r="G16" s="8"/>
      <c r="H16" s="8"/>
      <c r="I16" s="9">
        <f>SUM(I17:I33)</f>
        <v>0</v>
      </c>
      <c r="J16" s="9"/>
      <c r="K16" s="8"/>
    </row>
    <row r="17" s="1" customFormat="1" ht="84" customHeight="1" outlineLevel="1" spans="1:11">
      <c r="A17" s="10">
        <v>1</v>
      </c>
      <c r="B17" s="10" t="s">
        <v>39</v>
      </c>
      <c r="C17" s="10" t="s">
        <v>40</v>
      </c>
      <c r="D17" s="11" t="s">
        <v>41</v>
      </c>
      <c r="E17" s="12" t="str">
        <f>_xlfn.DISPIMG("ID_CC03050518984702AEA7169A0628BED7",1)</f>
        <v>=DISPIMG("ID_CC03050518984702AEA7169A0628BED7",1)</v>
      </c>
      <c r="F17" s="10" t="s">
        <v>42</v>
      </c>
      <c r="G17" s="10">
        <v>1</v>
      </c>
      <c r="H17" s="13"/>
      <c r="I17" s="13"/>
      <c r="J17" s="13"/>
      <c r="K17" s="11"/>
    </row>
    <row r="18" s="1" customFormat="1" ht="115" customHeight="1" outlineLevel="1" spans="1:11">
      <c r="A18" s="10">
        <v>2</v>
      </c>
      <c r="B18" s="10"/>
      <c r="C18" s="10" t="s">
        <v>43</v>
      </c>
      <c r="D18" s="11" t="s">
        <v>44</v>
      </c>
      <c r="E18" s="11"/>
      <c r="F18" s="10" t="s">
        <v>45</v>
      </c>
      <c r="G18" s="10">
        <v>1</v>
      </c>
      <c r="H18" s="13"/>
      <c r="I18" s="13"/>
      <c r="J18" s="13"/>
      <c r="K18" s="11"/>
    </row>
    <row r="19" s="1" customFormat="1" ht="165" customHeight="1" outlineLevel="1" spans="1:11">
      <c r="A19" s="10">
        <v>3</v>
      </c>
      <c r="B19" s="10"/>
      <c r="C19" s="10" t="s">
        <v>46</v>
      </c>
      <c r="D19" s="11" t="s">
        <v>47</v>
      </c>
      <c r="E19" s="11" t="str">
        <f>_xlfn.DISPIMG("ID_A93AF287E37445769EB0861E65109E93",1)</f>
        <v>=DISPIMG("ID_A93AF287E37445769EB0861E65109E93",1)</v>
      </c>
      <c r="F19" s="10" t="s">
        <v>48</v>
      </c>
      <c r="G19" s="10">
        <f>3.275*2</f>
        <v>6.55</v>
      </c>
      <c r="H19" s="13"/>
      <c r="I19" s="13"/>
      <c r="J19" s="13"/>
      <c r="K19" s="11"/>
    </row>
    <row r="20" s="1" customFormat="1" ht="121" customHeight="1" outlineLevel="1" spans="1:11">
      <c r="A20" s="10">
        <v>4</v>
      </c>
      <c r="B20" s="10" t="s">
        <v>70</v>
      </c>
      <c r="C20" s="10" t="s">
        <v>50</v>
      </c>
      <c r="D20" s="11" t="s">
        <v>51</v>
      </c>
      <c r="E20" s="12" t="str">
        <f>_xlfn.DISPIMG("ID_F81AA1AB0EE74E66815FB525BE8E9165",1)</f>
        <v>=DISPIMG("ID_F81AA1AB0EE74E66815FB525BE8E9165",1)</v>
      </c>
      <c r="F20" s="10" t="s">
        <v>45</v>
      </c>
      <c r="G20" s="10">
        <v>1</v>
      </c>
      <c r="H20" s="13"/>
      <c r="I20" s="13"/>
      <c r="J20" s="13"/>
      <c r="K20" s="11"/>
    </row>
    <row r="21" s="1" customFormat="1" ht="121" customHeight="1" outlineLevel="1" spans="1:11">
      <c r="A21" s="10">
        <v>5</v>
      </c>
      <c r="B21" s="10"/>
      <c r="C21" s="10" t="s">
        <v>52</v>
      </c>
      <c r="D21" s="11" t="s">
        <v>53</v>
      </c>
      <c r="E21" s="12" t="str">
        <f>_xlfn.DISPIMG("ID_9D345D4BB844480DA4DE77734096BC6B",1)</f>
        <v>=DISPIMG("ID_9D345D4BB844480DA4DE77734096BC6B",1)</v>
      </c>
      <c r="F21" s="10" t="s">
        <v>45</v>
      </c>
      <c r="G21" s="10">
        <v>1</v>
      </c>
      <c r="H21" s="13"/>
      <c r="I21" s="13"/>
      <c r="J21" s="13"/>
      <c r="K21" s="11"/>
    </row>
    <row r="22" s="1" customFormat="1" ht="100" customHeight="1" outlineLevel="1" spans="1:11">
      <c r="A22" s="10">
        <v>6</v>
      </c>
      <c r="B22" s="10"/>
      <c r="C22" s="10" t="s">
        <v>54</v>
      </c>
      <c r="D22" s="11" t="s">
        <v>55</v>
      </c>
      <c r="E22" s="12" t="str">
        <f>_xlfn.DISPIMG("ID_FE1F31ACB21F42E383C1362C7B4AAB3F",1)</f>
        <v>=DISPIMG("ID_FE1F31ACB21F42E383C1362C7B4AAB3F",1)</v>
      </c>
      <c r="F22" s="10" t="s">
        <v>56</v>
      </c>
      <c r="G22" s="10">
        <v>1</v>
      </c>
      <c r="H22" s="13"/>
      <c r="I22" s="13"/>
      <c r="J22" s="13"/>
      <c r="K22" s="11"/>
    </row>
    <row r="23" s="1" customFormat="1" ht="131" customHeight="1" outlineLevel="1" spans="1:11">
      <c r="A23" s="10">
        <v>7</v>
      </c>
      <c r="B23" s="10"/>
      <c r="C23" s="10" t="s">
        <v>71</v>
      </c>
      <c r="D23" s="11" t="s">
        <v>72</v>
      </c>
      <c r="E23" s="11" t="str">
        <f>_xlfn.DISPIMG("ID_BE25D43249D64DBCA2CE5843D1C55E29",1)</f>
        <v>=DISPIMG("ID_BE25D43249D64DBCA2CE5843D1C55E29",1)</v>
      </c>
      <c r="F23" s="10" t="s">
        <v>42</v>
      </c>
      <c r="G23" s="10">
        <v>1</v>
      </c>
      <c r="H23" s="13"/>
      <c r="I23" s="13"/>
      <c r="J23" s="13"/>
      <c r="K23" s="11"/>
    </row>
    <row r="24" s="1" customFormat="1" ht="97" customHeight="1" outlineLevel="1" spans="1:11">
      <c r="A24" s="10">
        <v>8</v>
      </c>
      <c r="B24" s="10"/>
      <c r="C24" s="10" t="s">
        <v>59</v>
      </c>
      <c r="D24" s="11" t="s">
        <v>47</v>
      </c>
      <c r="E24" s="11" t="str">
        <f>_xlfn.DISPIMG("ID_32DB54B388F3437284F915B7BC5D3EA5",1)</f>
        <v>=DISPIMG("ID_32DB54B388F3437284F915B7BC5D3EA5",1)</v>
      </c>
      <c r="F24" s="10" t="s">
        <v>48</v>
      </c>
      <c r="G24" s="10">
        <f>2.85*2</f>
        <v>5.7</v>
      </c>
      <c r="H24" s="13"/>
      <c r="I24" s="13"/>
      <c r="J24" s="13"/>
      <c r="K24" s="11"/>
    </row>
    <row r="25" s="1" customFormat="1" ht="117" customHeight="1" outlineLevel="1" spans="1:11">
      <c r="A25" s="10">
        <v>9</v>
      </c>
      <c r="B25" s="10" t="s">
        <v>73</v>
      </c>
      <c r="C25" s="10" t="s">
        <v>74</v>
      </c>
      <c r="D25" s="11" t="s">
        <v>75</v>
      </c>
      <c r="E25" s="12" t="str">
        <f>_xlfn.DISPIMG("ID_E0865BCF97354577ADB55994B0334BED",1)</f>
        <v>=DISPIMG("ID_E0865BCF97354577ADB55994B0334BED",1)</v>
      </c>
      <c r="F25" s="10" t="s">
        <v>45</v>
      </c>
      <c r="G25" s="10">
        <v>2</v>
      </c>
      <c r="H25" s="13"/>
      <c r="I25" s="13"/>
      <c r="J25" s="13"/>
      <c r="K25" s="11"/>
    </row>
    <row r="26" s="1" customFormat="1" ht="102" customHeight="1" outlineLevel="1" spans="1:11">
      <c r="A26" s="10">
        <v>10</v>
      </c>
      <c r="B26" s="10"/>
      <c r="C26" s="10" t="s">
        <v>76</v>
      </c>
      <c r="D26" s="11" t="s">
        <v>77</v>
      </c>
      <c r="E26" s="12" t="str">
        <f>_xlfn.DISPIMG("ID_CD814A9A6F1B45229070FDFB74CFEC06",1)</f>
        <v>=DISPIMG("ID_CD814A9A6F1B45229070FDFB74CFEC06",1)</v>
      </c>
      <c r="F26" s="10" t="s">
        <v>45</v>
      </c>
      <c r="G26" s="10">
        <v>2</v>
      </c>
      <c r="H26" s="13"/>
      <c r="I26" s="13"/>
      <c r="J26" s="13"/>
      <c r="K26" s="11"/>
    </row>
    <row r="27" s="1" customFormat="1" ht="96" customHeight="1" outlineLevel="1" spans="1:11">
      <c r="A27" s="10">
        <v>11</v>
      </c>
      <c r="B27" s="10"/>
      <c r="C27" s="10" t="s">
        <v>54</v>
      </c>
      <c r="D27" s="11" t="s">
        <v>55</v>
      </c>
      <c r="E27" s="12" t="str">
        <f>_xlfn.DISPIMG("ID_B558376CCFE3444A946C308DF4411BFF",1)</f>
        <v>=DISPIMG("ID_B558376CCFE3444A946C308DF4411BFF",1)</v>
      </c>
      <c r="F27" s="10" t="s">
        <v>56</v>
      </c>
      <c r="G27" s="10">
        <v>2</v>
      </c>
      <c r="H27" s="13"/>
      <c r="I27" s="13"/>
      <c r="J27" s="13"/>
      <c r="K27" s="11"/>
    </row>
    <row r="28" s="1" customFormat="1" ht="131" customHeight="1" outlineLevel="1" spans="1:11">
      <c r="A28" s="10">
        <v>12</v>
      </c>
      <c r="B28" s="10"/>
      <c r="C28" s="10" t="s">
        <v>78</v>
      </c>
      <c r="D28" s="11" t="s">
        <v>79</v>
      </c>
      <c r="E28" s="11" t="str">
        <f>_xlfn.DISPIMG("ID_AFB5F03B715545CBA443AA1CB81C4B59",1)</f>
        <v>=DISPIMG("ID_AFB5F03B715545CBA443AA1CB81C4B59",1)</v>
      </c>
      <c r="F28" s="10" t="s">
        <v>80</v>
      </c>
      <c r="G28" s="10">
        <v>2</v>
      </c>
      <c r="H28" s="13"/>
      <c r="I28" s="13"/>
      <c r="J28" s="13"/>
      <c r="K28" s="11"/>
    </row>
    <row r="29" s="1" customFormat="1" ht="131" customHeight="1" outlineLevel="1" spans="1:11">
      <c r="A29" s="10">
        <v>13</v>
      </c>
      <c r="B29" s="10"/>
      <c r="C29" s="10" t="s">
        <v>59</v>
      </c>
      <c r="D29" s="11" t="s">
        <v>47</v>
      </c>
      <c r="E29" s="11" t="str">
        <f>_xlfn.DISPIMG("ID_32DB54B388F3437284F915B7BC5D3EA5",1)</f>
        <v>=DISPIMG("ID_32DB54B388F3437284F915B7BC5D3EA5",1)</v>
      </c>
      <c r="F29" s="10" t="s">
        <v>48</v>
      </c>
      <c r="G29" s="10">
        <f>(2.1+2.5)*2</f>
        <v>9.2</v>
      </c>
      <c r="H29" s="13"/>
      <c r="I29" s="13"/>
      <c r="J29" s="13"/>
      <c r="K29" s="11"/>
    </row>
    <row r="30" s="1" customFormat="1" ht="112" customHeight="1" outlineLevel="1" spans="1:11">
      <c r="A30" s="10">
        <v>14</v>
      </c>
      <c r="B30" s="10" t="s">
        <v>60</v>
      </c>
      <c r="C30" s="10" t="s">
        <v>61</v>
      </c>
      <c r="D30" s="11" t="s">
        <v>81</v>
      </c>
      <c r="E30" s="14" t="str">
        <f>_xlfn.DISPIMG("ID_F3068A0B70744B4FB82C324CDD366DB9",1)</f>
        <v>=DISPIMG("ID_F3068A0B70744B4FB82C324CDD366DB9",1)</v>
      </c>
      <c r="F30" s="10" t="s">
        <v>45</v>
      </c>
      <c r="G30" s="10">
        <v>1</v>
      </c>
      <c r="H30" s="13"/>
      <c r="I30" s="13"/>
      <c r="J30" s="13"/>
      <c r="K30" s="11"/>
    </row>
    <row r="31" s="1" customFormat="1" ht="112" customHeight="1" outlineLevel="1" spans="1:11">
      <c r="A31" s="10">
        <v>15</v>
      </c>
      <c r="B31" s="10"/>
      <c r="C31" s="10" t="s">
        <v>63</v>
      </c>
      <c r="D31" s="11" t="s">
        <v>64</v>
      </c>
      <c r="E31" s="14" t="str">
        <f>_xlfn.DISPIMG("ID_D40F20E8C74B462CB484CC6E78DE710F",1)</f>
        <v>=DISPIMG("ID_D40F20E8C74B462CB484CC6E78DE710F",1)</v>
      </c>
      <c r="F31" s="10" t="s">
        <v>42</v>
      </c>
      <c r="G31" s="10">
        <v>1</v>
      </c>
      <c r="H31" s="13"/>
      <c r="I31" s="13"/>
      <c r="J31" s="13"/>
      <c r="K31" s="11"/>
    </row>
    <row r="32" s="1" customFormat="1" ht="100" customHeight="1" outlineLevel="1" spans="1:11">
      <c r="A32" s="10">
        <v>16</v>
      </c>
      <c r="B32" s="10" t="s">
        <v>65</v>
      </c>
      <c r="C32" s="10" t="s">
        <v>66</v>
      </c>
      <c r="D32" s="11" t="s">
        <v>67</v>
      </c>
      <c r="E32" s="11" t="str">
        <f>_xlfn.DISPIMG("ID_2DC02844FE6C4C0DBB30031C6700A543",1)</f>
        <v>=DISPIMG("ID_2DC02844FE6C4C0DBB30031C6700A543",1)</v>
      </c>
      <c r="F32" s="10" t="s">
        <v>42</v>
      </c>
      <c r="G32" s="10">
        <v>1</v>
      </c>
      <c r="H32" s="13"/>
      <c r="I32" s="13"/>
      <c r="J32" s="13"/>
      <c r="K32" s="11"/>
    </row>
    <row r="33" s="1" customFormat="1" ht="124" customHeight="1" outlineLevel="1" spans="1:12">
      <c r="A33" s="10">
        <v>17</v>
      </c>
      <c r="B33" s="10"/>
      <c r="C33" s="10" t="s">
        <v>68</v>
      </c>
      <c r="D33" s="11" t="s">
        <v>82</v>
      </c>
      <c r="E33" s="12" t="str">
        <f>_xlfn.DISPIMG("ID_5C835C44729E46E8B0E3F36F025E76F9",1)</f>
        <v>=DISPIMG("ID_5C835C44729E46E8B0E3F36F025E76F9",1)</v>
      </c>
      <c r="F33" s="10" t="s">
        <v>56</v>
      </c>
      <c r="G33" s="10">
        <v>1</v>
      </c>
      <c r="H33" s="13"/>
      <c r="I33" s="13"/>
      <c r="J33" s="13"/>
      <c r="K33" s="11"/>
    </row>
    <row r="34" customFormat="1" ht="29" customHeight="1" spans="1:12">
      <c r="A34" s="8" t="s">
        <v>21</v>
      </c>
      <c r="B34" s="8"/>
      <c r="C34" s="8"/>
      <c r="D34" s="8"/>
      <c r="E34" s="8"/>
      <c r="F34" s="8"/>
      <c r="G34" s="8"/>
      <c r="H34" s="8"/>
      <c r="I34" s="9">
        <f>SUM(I35:I56)</f>
        <v>0</v>
      </c>
      <c r="J34" s="9"/>
      <c r="K34" s="8"/>
    </row>
    <row r="35" customFormat="1" ht="75" customHeight="1" outlineLevel="1" spans="1:12">
      <c r="A35" s="10">
        <v>1</v>
      </c>
      <c r="B35" s="10" t="s">
        <v>39</v>
      </c>
      <c r="C35" s="10" t="s">
        <v>40</v>
      </c>
      <c r="D35" s="11" t="s">
        <v>41</v>
      </c>
      <c r="E35" s="12" t="str">
        <f>_xlfn.DISPIMG("ID_CA4CF8372E2844B396227EC4C037FEE4",1)</f>
        <v>=DISPIMG("ID_CA4CF8372E2844B396227EC4C037FEE4",1)</v>
      </c>
      <c r="F35" s="10" t="s">
        <v>42</v>
      </c>
      <c r="G35" s="10">
        <v>1</v>
      </c>
      <c r="H35" s="13"/>
      <c r="I35" s="13"/>
      <c r="J35" s="13"/>
      <c r="K35" s="11"/>
      <c r="L35" s="1"/>
    </row>
    <row r="36" customFormat="1" ht="102" customHeight="1" outlineLevel="1" spans="1:12">
      <c r="A36" s="10">
        <v>2</v>
      </c>
      <c r="B36" s="10"/>
      <c r="C36" s="10" t="s">
        <v>43</v>
      </c>
      <c r="D36" s="11" t="s">
        <v>44</v>
      </c>
      <c r="E36" s="11"/>
      <c r="F36" s="10" t="s">
        <v>45</v>
      </c>
      <c r="G36" s="10">
        <v>1</v>
      </c>
      <c r="H36" s="13"/>
      <c r="I36" s="13"/>
      <c r="J36" s="13"/>
      <c r="K36" s="11"/>
      <c r="L36" s="1"/>
    </row>
    <row r="37" customFormat="1" ht="168" customHeight="1" outlineLevel="1" spans="1:12">
      <c r="A37" s="10">
        <v>3</v>
      </c>
      <c r="B37" s="10"/>
      <c r="C37" s="10" t="s">
        <v>46</v>
      </c>
      <c r="D37" s="11" t="s">
        <v>47</v>
      </c>
      <c r="E37" s="11" t="str">
        <f>_xlfn.DISPIMG("ID_A93AF287E37445769EB0861E65109E93",1)</f>
        <v>=DISPIMG("ID_A93AF287E37445769EB0861E65109E93",1)</v>
      </c>
      <c r="F37" s="10" t="s">
        <v>48</v>
      </c>
      <c r="G37" s="10">
        <f>(0.7*2+5-2.8)*2</f>
        <v>7.2</v>
      </c>
      <c r="H37" s="13"/>
      <c r="I37" s="13"/>
      <c r="J37" s="13"/>
      <c r="K37" s="11"/>
      <c r="L37" s="1"/>
    </row>
    <row r="38" customFormat="1" ht="117" customHeight="1" outlineLevel="1" spans="1:12">
      <c r="A38" s="10">
        <v>4</v>
      </c>
      <c r="B38" s="10" t="s">
        <v>70</v>
      </c>
      <c r="C38" s="10" t="s">
        <v>50</v>
      </c>
      <c r="D38" s="11" t="s">
        <v>51</v>
      </c>
      <c r="E38" s="12" t="str">
        <f>_xlfn.DISPIMG("ID_8790AA25B95A40539882DC2881EE3FA3",1)</f>
        <v>=DISPIMG("ID_8790AA25B95A40539882DC2881EE3FA3",1)</v>
      </c>
      <c r="F38" s="10" t="s">
        <v>45</v>
      </c>
      <c r="G38" s="10">
        <v>1</v>
      </c>
      <c r="H38" s="13"/>
      <c r="I38" s="13"/>
      <c r="J38" s="13"/>
      <c r="K38" s="11"/>
      <c r="L38" s="1"/>
    </row>
    <row r="39" customFormat="1" ht="117" customHeight="1" outlineLevel="1" spans="1:12">
      <c r="A39" s="10">
        <v>5</v>
      </c>
      <c r="B39" s="10"/>
      <c r="C39" s="10" t="s">
        <v>52</v>
      </c>
      <c r="D39" s="11" t="s">
        <v>53</v>
      </c>
      <c r="E39" s="12" t="str">
        <f>_xlfn.DISPIMG("ID_9D345D4BB844480DA4DE77734096BC6B",1)</f>
        <v>=DISPIMG("ID_9D345D4BB844480DA4DE77734096BC6B",1)</v>
      </c>
      <c r="F39" s="10" t="s">
        <v>45</v>
      </c>
      <c r="G39" s="10">
        <v>1</v>
      </c>
      <c r="H39" s="13"/>
      <c r="I39" s="13"/>
      <c r="J39" s="13"/>
      <c r="K39" s="11"/>
      <c r="L39" s="1"/>
    </row>
    <row r="40" customFormat="1" ht="106" customHeight="1" outlineLevel="1" spans="1:12">
      <c r="A40" s="10">
        <v>6</v>
      </c>
      <c r="B40" s="10"/>
      <c r="C40" s="10" t="s">
        <v>54</v>
      </c>
      <c r="D40" s="11" t="s">
        <v>55</v>
      </c>
      <c r="E40" s="12" t="str">
        <f>_xlfn.DISPIMG("ID_8682E221CA624D4592AA1CF6BDA1FAA1",1)</f>
        <v>=DISPIMG("ID_8682E221CA624D4592AA1CF6BDA1FAA1",1)</v>
      </c>
      <c r="F40" s="10" t="s">
        <v>56</v>
      </c>
      <c r="G40" s="10">
        <v>1</v>
      </c>
      <c r="H40" s="13"/>
      <c r="I40" s="13"/>
      <c r="J40" s="13"/>
      <c r="K40" s="11"/>
      <c r="L40" s="1"/>
    </row>
    <row r="41" customFormat="1" ht="118" customHeight="1" outlineLevel="1" spans="1:12">
      <c r="A41" s="10">
        <v>7</v>
      </c>
      <c r="B41" s="10"/>
      <c r="C41" s="10" t="s">
        <v>57</v>
      </c>
      <c r="D41" s="11" t="s">
        <v>72</v>
      </c>
      <c r="E41" s="11" t="str">
        <f>_xlfn.DISPIMG("ID_BE25D43249D64DBCA2CE5843D1C55E29",1)</f>
        <v>=DISPIMG("ID_BE25D43249D64DBCA2CE5843D1C55E29",1)</v>
      </c>
      <c r="F41" s="10" t="s">
        <v>42</v>
      </c>
      <c r="G41" s="10">
        <v>1</v>
      </c>
      <c r="H41" s="13"/>
      <c r="I41" s="13"/>
      <c r="J41" s="13"/>
      <c r="K41" s="11"/>
      <c r="L41" s="1"/>
    </row>
    <row r="42" customFormat="1" ht="169" customHeight="1" outlineLevel="1" spans="1:12">
      <c r="A42" s="10">
        <v>8</v>
      </c>
      <c r="B42" s="10"/>
      <c r="C42" s="10" t="s">
        <v>59</v>
      </c>
      <c r="D42" s="11" t="s">
        <v>47</v>
      </c>
      <c r="E42" s="11" t="str">
        <f>_xlfn.DISPIMG("ID_32DB54B388F3437284F915B7BC5D3EA5",1)</f>
        <v>=DISPIMG("ID_32DB54B388F3437284F915B7BC5D3EA5",1)</v>
      </c>
      <c r="F42" s="10" t="s">
        <v>48</v>
      </c>
      <c r="G42" s="10">
        <f>3.4*2</f>
        <v>6.8</v>
      </c>
      <c r="H42" s="13"/>
      <c r="I42" s="13"/>
      <c r="J42" s="13"/>
      <c r="K42" s="11"/>
      <c r="L42" s="1"/>
    </row>
    <row r="43" customFormat="1" ht="113" customHeight="1" outlineLevel="1" spans="1:12">
      <c r="A43" s="10">
        <v>9</v>
      </c>
      <c r="B43" s="10" t="s">
        <v>73</v>
      </c>
      <c r="C43" s="10" t="s">
        <v>74</v>
      </c>
      <c r="D43" s="11" t="s">
        <v>75</v>
      </c>
      <c r="E43" s="12" t="str">
        <f>_xlfn.DISPIMG("ID_B70F2128BFAD43BBAAA77A89473A4CC5",1)</f>
        <v>=DISPIMG("ID_B70F2128BFAD43BBAAA77A89473A4CC5",1)</v>
      </c>
      <c r="F43" s="10" t="s">
        <v>45</v>
      </c>
      <c r="G43" s="10">
        <v>2</v>
      </c>
      <c r="H43" s="13"/>
      <c r="I43" s="13"/>
      <c r="J43" s="13"/>
      <c r="K43" s="11"/>
      <c r="L43" s="1"/>
    </row>
    <row r="44" customFormat="1" ht="113" customHeight="1" outlineLevel="1" spans="1:12">
      <c r="A44" s="10">
        <v>10</v>
      </c>
      <c r="B44" s="10"/>
      <c r="C44" s="10" t="s">
        <v>76</v>
      </c>
      <c r="D44" s="11" t="s">
        <v>77</v>
      </c>
      <c r="E44" s="12" t="str">
        <f>_xlfn.DISPIMG("ID_CD814A9A6F1B45229070FDFB74CFEC06",1)</f>
        <v>=DISPIMG("ID_CD814A9A6F1B45229070FDFB74CFEC06",1)</v>
      </c>
      <c r="F44" s="10" t="s">
        <v>45</v>
      </c>
      <c r="G44" s="10">
        <v>2</v>
      </c>
      <c r="H44" s="13"/>
      <c r="I44" s="13"/>
      <c r="J44" s="13"/>
      <c r="K44" s="11"/>
      <c r="L44" s="1"/>
    </row>
    <row r="45" customFormat="1" ht="113" customHeight="1" outlineLevel="1" spans="1:12">
      <c r="A45" s="10">
        <v>11</v>
      </c>
      <c r="B45" s="10"/>
      <c r="C45" s="10" t="s">
        <v>54</v>
      </c>
      <c r="D45" s="11" t="s">
        <v>55</v>
      </c>
      <c r="E45" s="12"/>
      <c r="F45" s="10" t="s">
        <v>56</v>
      </c>
      <c r="G45" s="10">
        <v>2</v>
      </c>
      <c r="H45" s="13"/>
      <c r="I45" s="13"/>
      <c r="J45" s="13"/>
      <c r="K45" s="11"/>
      <c r="L45" s="1"/>
    </row>
    <row r="46" customFormat="1" ht="115" customHeight="1" outlineLevel="1" spans="1:12">
      <c r="A46" s="10">
        <v>12</v>
      </c>
      <c r="B46" s="10"/>
      <c r="C46" s="10" t="s">
        <v>78</v>
      </c>
      <c r="D46" s="11" t="s">
        <v>79</v>
      </c>
      <c r="E46" s="11" t="str">
        <f>_xlfn.DISPIMG("ID_AFB5F03B715545CBA443AA1CB81C4B59",1)</f>
        <v>=DISPIMG("ID_AFB5F03B715545CBA443AA1CB81C4B59",1)</v>
      </c>
      <c r="F46" s="10" t="s">
        <v>80</v>
      </c>
      <c r="G46" s="10">
        <v>2</v>
      </c>
      <c r="H46" s="13"/>
      <c r="I46" s="13"/>
      <c r="J46" s="13"/>
      <c r="K46" s="11"/>
      <c r="L46" s="1"/>
    </row>
    <row r="47" customFormat="1" ht="113" customHeight="1" outlineLevel="1" spans="1:12">
      <c r="A47" s="10">
        <v>13</v>
      </c>
      <c r="B47" s="10"/>
      <c r="C47" s="10" t="s">
        <v>59</v>
      </c>
      <c r="D47" s="11" t="s">
        <v>47</v>
      </c>
      <c r="E47" s="11" t="str">
        <f>_xlfn.DISPIMG("ID_32DB54B388F3437284F915B7BC5D3EA5",1)</f>
        <v>=DISPIMG("ID_32DB54B388F3437284F915B7BC5D3EA5",1)</v>
      </c>
      <c r="F47" s="10" t="s">
        <v>48</v>
      </c>
      <c r="G47" s="10">
        <f>2.8*2*2</f>
        <v>11.2</v>
      </c>
      <c r="H47" s="13"/>
      <c r="I47" s="13"/>
      <c r="J47" s="13"/>
      <c r="K47" s="11"/>
      <c r="L47" s="1"/>
    </row>
    <row r="48" customFormat="1" ht="121" customHeight="1" outlineLevel="1" spans="1:12">
      <c r="A48" s="10">
        <v>14</v>
      </c>
      <c r="B48" s="10" t="s">
        <v>83</v>
      </c>
      <c r="C48" s="10" t="s">
        <v>74</v>
      </c>
      <c r="D48" s="11" t="s">
        <v>75</v>
      </c>
      <c r="E48" s="12" t="str">
        <f>_xlfn.DISPIMG("ID_5DAC3693FE994293BF2542C474B9096B",1)</f>
        <v>=DISPIMG("ID_5DAC3693FE994293BF2542C474B9096B",1)</v>
      </c>
      <c r="F48" s="10" t="s">
        <v>45</v>
      </c>
      <c r="G48" s="10">
        <v>1</v>
      </c>
      <c r="H48" s="13"/>
      <c r="I48" s="13"/>
      <c r="J48" s="13"/>
      <c r="K48" s="11"/>
      <c r="L48" s="1"/>
    </row>
    <row r="49" customFormat="1" ht="113" customHeight="1" outlineLevel="1" spans="1:12">
      <c r="A49" s="10">
        <v>15</v>
      </c>
      <c r="B49" s="10"/>
      <c r="C49" s="10" t="s">
        <v>76</v>
      </c>
      <c r="D49" s="11" t="s">
        <v>77</v>
      </c>
      <c r="E49" s="12" t="str">
        <f>_xlfn.DISPIMG("ID_CD814A9A6F1B45229070FDFB74CFEC06",1)</f>
        <v>=DISPIMG("ID_CD814A9A6F1B45229070FDFB74CFEC06",1)</v>
      </c>
      <c r="F49" s="10" t="s">
        <v>45</v>
      </c>
      <c r="G49" s="10">
        <v>1</v>
      </c>
      <c r="H49" s="13"/>
      <c r="I49" s="13"/>
      <c r="J49" s="13"/>
      <c r="K49" s="11"/>
      <c r="L49" s="1"/>
    </row>
    <row r="50" customFormat="1" ht="113" customHeight="1" outlineLevel="1" spans="1:12">
      <c r="A50" s="10">
        <v>16</v>
      </c>
      <c r="B50" s="10"/>
      <c r="C50" s="10" t="s">
        <v>54</v>
      </c>
      <c r="D50" s="11" t="s">
        <v>55</v>
      </c>
      <c r="E50" s="12" t="str">
        <f>_xlfn.DISPIMG("ID_418D2152CF434E67AA00B359E1D1706C",1)</f>
        <v>=DISPIMG("ID_418D2152CF434E67AA00B359E1D1706C",1)</v>
      </c>
      <c r="F50" s="10" t="s">
        <v>56</v>
      </c>
      <c r="G50" s="10">
        <v>1</v>
      </c>
      <c r="H50" s="13"/>
      <c r="I50" s="13"/>
      <c r="J50" s="13"/>
      <c r="K50" s="11"/>
      <c r="L50" s="1"/>
    </row>
    <row r="51" customFormat="1" ht="117" customHeight="1" outlineLevel="1" spans="1:12">
      <c r="A51" s="10">
        <v>17</v>
      </c>
      <c r="B51" s="10"/>
      <c r="C51" s="10" t="s">
        <v>78</v>
      </c>
      <c r="D51" s="11" t="s">
        <v>79</v>
      </c>
      <c r="E51" s="11" t="str">
        <f>_xlfn.DISPIMG("ID_AFB5F03B715545CBA443AA1CB81C4B59",1)</f>
        <v>=DISPIMG("ID_AFB5F03B715545CBA443AA1CB81C4B59",1)</v>
      </c>
      <c r="F51" s="10" t="s">
        <v>80</v>
      </c>
      <c r="G51" s="10">
        <v>1</v>
      </c>
      <c r="H51" s="13"/>
      <c r="I51" s="13"/>
      <c r="J51" s="13"/>
      <c r="K51" s="11"/>
      <c r="L51" s="1"/>
    </row>
    <row r="52" customFormat="1" ht="87" customHeight="1" outlineLevel="1" spans="1:12">
      <c r="A52" s="10">
        <v>18</v>
      </c>
      <c r="B52" s="10"/>
      <c r="C52" s="10" t="s">
        <v>59</v>
      </c>
      <c r="D52" s="11" t="s">
        <v>47</v>
      </c>
      <c r="E52" s="11" t="str">
        <f>_xlfn.DISPIMG("ID_32DB54B388F3437284F915B7BC5D3EA5",1)</f>
        <v>=DISPIMG("ID_32DB54B388F3437284F915B7BC5D3EA5",1)</v>
      </c>
      <c r="F52" s="10" t="s">
        <v>48</v>
      </c>
      <c r="G52" s="10">
        <f>2.2*2</f>
        <v>4.4</v>
      </c>
      <c r="H52" s="13"/>
      <c r="I52" s="13"/>
      <c r="J52" s="13"/>
      <c r="K52" s="11"/>
      <c r="L52" s="1"/>
    </row>
    <row r="53" customFormat="1" ht="111" customHeight="1" outlineLevel="1" spans="1:12">
      <c r="A53" s="10">
        <v>19</v>
      </c>
      <c r="B53" s="10" t="s">
        <v>60</v>
      </c>
      <c r="C53" s="10" t="s">
        <v>61</v>
      </c>
      <c r="D53" s="11" t="s">
        <v>81</v>
      </c>
      <c r="E53" s="14" t="str">
        <f>_xlfn.DISPIMG("ID_F3068A0B70744B4FB82C324CDD366DB9",1)</f>
        <v>=DISPIMG("ID_F3068A0B70744B4FB82C324CDD366DB9",1)</v>
      </c>
      <c r="F53" s="10" t="s">
        <v>45</v>
      </c>
      <c r="G53" s="10">
        <v>1</v>
      </c>
      <c r="H53" s="13"/>
      <c r="I53" s="13"/>
      <c r="J53" s="13"/>
      <c r="K53" s="11"/>
      <c r="L53" s="1"/>
    </row>
    <row r="54" customFormat="1" ht="111" customHeight="1" outlineLevel="1" spans="1:12">
      <c r="A54" s="10">
        <v>20</v>
      </c>
      <c r="B54" s="10"/>
      <c r="C54" s="10" t="s">
        <v>63</v>
      </c>
      <c r="D54" s="11" t="s">
        <v>64</v>
      </c>
      <c r="E54" s="14" t="str">
        <f>_xlfn.DISPIMG("ID_58E1B29F7A7A4367BC0309B0AAD6D944",1)</f>
        <v>=DISPIMG("ID_58E1B29F7A7A4367BC0309B0AAD6D944",1)</v>
      </c>
      <c r="F54" s="10" t="s">
        <v>42</v>
      </c>
      <c r="G54" s="10">
        <v>1</v>
      </c>
      <c r="H54" s="13"/>
      <c r="I54" s="13"/>
      <c r="J54" s="13"/>
      <c r="K54" s="11"/>
      <c r="L54" s="1"/>
    </row>
    <row r="55" customFormat="1" ht="105" customHeight="1" outlineLevel="1" spans="1:12">
      <c r="A55" s="10">
        <v>21</v>
      </c>
      <c r="B55" s="10" t="s">
        <v>65</v>
      </c>
      <c r="C55" s="10" t="s">
        <v>66</v>
      </c>
      <c r="D55" s="11" t="s">
        <v>67</v>
      </c>
      <c r="E55" s="11" t="str">
        <f>_xlfn.DISPIMG("ID_2DC02844FE6C4C0DBB30031C6700A543",1)</f>
        <v>=DISPIMG("ID_2DC02844FE6C4C0DBB30031C6700A543",1)</v>
      </c>
      <c r="F55" s="10" t="s">
        <v>42</v>
      </c>
      <c r="G55" s="10">
        <v>1</v>
      </c>
      <c r="H55" s="13"/>
      <c r="I55" s="13"/>
      <c r="J55" s="13"/>
      <c r="K55" s="11"/>
      <c r="L55" s="1"/>
    </row>
    <row r="56" customFormat="1" ht="107" customHeight="1" outlineLevel="1" spans="1:12">
      <c r="A56" s="10">
        <v>22</v>
      </c>
      <c r="B56" s="10"/>
      <c r="C56" s="10" t="s">
        <v>68</v>
      </c>
      <c r="D56" s="11" t="s">
        <v>82</v>
      </c>
      <c r="E56" s="12" t="str">
        <f>_xlfn.DISPIMG("ID_73E93009E5974C18B7E3EA8C8F07CF2E",1)</f>
        <v>=DISPIMG("ID_73E93009E5974C18B7E3EA8C8F07CF2E",1)</v>
      </c>
      <c r="F56" s="10" t="s">
        <v>56</v>
      </c>
      <c r="G56" s="10">
        <v>1</v>
      </c>
      <c r="H56" s="13"/>
      <c r="I56" s="13"/>
      <c r="J56" s="13"/>
      <c r="K56" s="11"/>
      <c r="L56" s="1"/>
    </row>
  </sheetData>
  <mergeCells count="19">
    <mergeCell ref="A1:K1"/>
    <mergeCell ref="A3:G3"/>
    <mergeCell ref="A16:G16"/>
    <mergeCell ref="A34:G34"/>
    <mergeCell ref="B4:B6"/>
    <mergeCell ref="B7:B11"/>
    <mergeCell ref="B12:B13"/>
    <mergeCell ref="B14:B15"/>
    <mergeCell ref="B17:B19"/>
    <mergeCell ref="B20:B24"/>
    <mergeCell ref="B25:B29"/>
    <mergeCell ref="B30:B31"/>
    <mergeCell ref="B32:B33"/>
    <mergeCell ref="B35:B37"/>
    <mergeCell ref="B38:B42"/>
    <mergeCell ref="B43:B47"/>
    <mergeCell ref="B48:B52"/>
    <mergeCell ref="B53:B54"/>
    <mergeCell ref="B55:B56"/>
  </mergeCells>
  <pageMargins left="0.751388888888889" right="0.751388888888889" top="1" bottom="1" header="0.5" footer="0.5"/>
  <pageSetup paperSize="9" scale="44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编制说明</vt:lpstr>
      <vt:lpstr>1-工程量清单汇总表</vt:lpstr>
      <vt:lpstr>2-全屋软装家具工程量报价清单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翁灵丽</cp:lastModifiedBy>
  <dcterms:created xsi:type="dcterms:W3CDTF">2026-06-03T16:59:00Z</dcterms:created>
  <dcterms:modified xsi:type="dcterms:W3CDTF">2026-07-21T06:44:31Z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IGC">
    <vt:lpwstr>{"Label":"1","ContentProducer":"001191110102MACQD9K64010000","ProduceID":"7645111938896481241","ReservedCode1":"","ContentPropagator":"","PropagateID":"","ReservedCode2":""}</vt:lpwstr>
  </property>
  <property fmtid="{D5CDD505-2E9C-101B-9397-08002B2CF9AE}" pid="3" name="ICV">
    <vt:lpwstr>1106FBAC0B544067B5A674BD0AE67F84_13</vt:lpwstr>
  </property>
  <property fmtid="{D5CDD505-2E9C-101B-9397-08002B2CF9AE}" pid="4" name="KSOProductBuildVer">
    <vt:lpwstr>2052-12.1.0.26895</vt:lpwstr>
  </property>
  <property fmtid="{D5CDD505-2E9C-101B-9397-08002B2CF9AE}" pid="5" name="CalculationRule">
    <vt:i4>0</vt:i4>
  </property>
</Properties>
</file>